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75" activeTab="0"/>
  </bookViews>
  <sheets>
    <sheet name="1. sz mell.Mérleg Nettó" sheetId="1" r:id="rId1"/>
    <sheet name="2.sz.mell. Hiány" sheetId="2" r:id="rId2"/>
    <sheet name="3.sz.mell. Mérleg ÖSSZ" sheetId="3" r:id="rId3"/>
    <sheet name="4.sz.mell. Mérleg ÖNK" sheetId="4" r:id="rId4"/>
    <sheet name="5.sz.mell. Mérleg OVI" sheetId="5" r:id="rId5"/>
    <sheet name="6.sz. mell. Bevétel ÖSSZ" sheetId="6" r:id="rId6"/>
    <sheet name="7.sz. mell. Bevétel ÖNK" sheetId="7" r:id="rId7"/>
    <sheet name="8.sz.mell.Bevétel OVI" sheetId="8" state="hidden" r:id="rId8"/>
    <sheet name="8.sz.mell. Bevétel OVI" sheetId="9" r:id="rId9"/>
    <sheet name="9.sz.mell. Kiadás ÖSSZ" sheetId="10" r:id="rId10"/>
    <sheet name="10.sz.mell. Kiadás ÖNK" sheetId="11" r:id="rId11"/>
    <sheet name="11.sz.mell.Kiadás OVI" sheetId="12" r:id="rId12"/>
    <sheet name="15.sz.mell.Felhalmozás_ÖSSZ" sheetId="13" r:id="rId13"/>
    <sheet name="16.sz.mell. Felhalmozás_ÖK" sheetId="14" r:id="rId14"/>
    <sheet name="17.sz.mell. Felhalmozás Ovi" sheetId="15" r:id="rId15"/>
    <sheet name="19.asz.mell Több éves" sheetId="16" state="hidden" r:id="rId16"/>
    <sheet name="22.sz.mell. Közvetett tám" sheetId="17" state="hidden" r:id="rId17"/>
    <sheet name="23.sz.mell.Adósságkelet." sheetId="18" state="hidden" r:id="rId18"/>
  </sheets>
  <definedNames>
    <definedName name="_xlnm.Print_Area" localSheetId="0">'1. sz mell.Mérleg Nettó'!$A$1:$R$35</definedName>
    <definedName name="_xlnm.Print_Area" localSheetId="11">'11.sz.mell.Kiadás OVI'!$A$1:$I$34</definedName>
    <definedName name="_xlnm.Print_Area" localSheetId="12">'15.sz.mell.Felhalmozás_ÖSSZ'!$A$1:$H$68</definedName>
    <definedName name="_xlnm.Print_Area" localSheetId="2">'3.sz.mell. Mérleg ÖSSZ'!$A$1:$R$36</definedName>
  </definedNames>
  <calcPr fullCalcOnLoad="1"/>
</workbook>
</file>

<file path=xl/sharedStrings.xml><?xml version="1.0" encoding="utf-8"?>
<sst xmlns="http://schemas.openxmlformats.org/spreadsheetml/2006/main" count="1440" uniqueCount="401">
  <si>
    <t>Hortobágy Község Önkormányzata ÖSSZESEN</t>
  </si>
  <si>
    <t>Működési és felhalmozási bevételeinek és kiadásainak előirányzata</t>
  </si>
  <si>
    <t>KIADÁSOK</t>
  </si>
  <si>
    <t>Kötelező</t>
  </si>
  <si>
    <t>Önként v.</t>
  </si>
  <si>
    <t>Állami</t>
  </si>
  <si>
    <t>BEVÉTELEK</t>
  </si>
  <si>
    <t>Működési kiadások</t>
  </si>
  <si>
    <t>Működési bevételek</t>
  </si>
  <si>
    <t>K1. Személyi juttatások</t>
  </si>
  <si>
    <t>B1. Működési célú támogatások államháztartáson belülről</t>
  </si>
  <si>
    <t>K2. Munkaadókat terhelő járulékok és szociális hozzájárulási adó</t>
  </si>
  <si>
    <t>B3. Közhatalmi bevételek</t>
  </si>
  <si>
    <t>K3. Dologi kiadások</t>
  </si>
  <si>
    <t>B4. Működési bevételek</t>
  </si>
  <si>
    <t>K4. Ellátottak pénzbeli juttatásai</t>
  </si>
  <si>
    <t>B6. Működési célú átvett pénzeszközök</t>
  </si>
  <si>
    <t>K5. Egyéb működési célú kiadások</t>
  </si>
  <si>
    <t>ebből: tartalék (működési)</t>
  </si>
  <si>
    <t>Működési kiadás összesen:</t>
  </si>
  <si>
    <t>Működési bevétel összesen:</t>
  </si>
  <si>
    <t>Felhalmozási kiadások</t>
  </si>
  <si>
    <t>Felhalmozási bevételek</t>
  </si>
  <si>
    <t>K512. Tartalék (felhalmozási)</t>
  </si>
  <si>
    <t>B2. Felhalmozási célú támogatások államháztartáson belülről</t>
  </si>
  <si>
    <t>K6. Beruházások</t>
  </si>
  <si>
    <t>B5. Felhalmozási bevételek</t>
  </si>
  <si>
    <t>K7. Felújítások</t>
  </si>
  <si>
    <t>B7. Felhalmozási célú átvett pénzeszközök</t>
  </si>
  <si>
    <t>K8. Egyéb felhalmozási célú kiadások</t>
  </si>
  <si>
    <t>Felhalmozási kiadás összesen:</t>
  </si>
  <si>
    <t>Felhalmozási bevétel összesen:</t>
  </si>
  <si>
    <t>KÖLTSÉGVETÉSI KIADÁSOK</t>
  </si>
  <si>
    <t>KÖLTSÉGVETÉSI BEVÉTELEK</t>
  </si>
  <si>
    <t>K9. Finanszírozási kiadások</t>
  </si>
  <si>
    <t>B8. Finanszírozási bevételek</t>
  </si>
  <si>
    <t>TÁRGYÉVI KIADÁSOK</t>
  </si>
  <si>
    <t>TÁRGYÉVI BEVÉTELEK</t>
  </si>
  <si>
    <t>KIADÁSOK ÖSSZESEN</t>
  </si>
  <si>
    <t>BEVÉTELEK ÖSSZESEN</t>
  </si>
  <si>
    <t>Hortobágy Község Önkormányzata</t>
  </si>
  <si>
    <t>Hortobágy i Nyitnikék Óvoda</t>
  </si>
  <si>
    <t>Hiány bemutatása</t>
  </si>
  <si>
    <t>Működési</t>
  </si>
  <si>
    <t>Felhalmozási</t>
  </si>
  <si>
    <t>Összesen</t>
  </si>
  <si>
    <t>1. Tárgyévi költségvetési bevétel</t>
  </si>
  <si>
    <t>2. Tárgyévi költségvetési kiadás</t>
  </si>
  <si>
    <t>3. Költségvetési többlet / hiány</t>
  </si>
  <si>
    <t>4. Költségvetési hiány belső finanszírozása</t>
  </si>
  <si>
    <t>4.1. Előző évi működési pénzmaradvány</t>
  </si>
  <si>
    <t>4.2. Előző évi felhalmozási pénzmaradvány</t>
  </si>
  <si>
    <t>5. Költségvetési hiány külső finanszírozása</t>
  </si>
  <si>
    <t>5.1. Hitel felvétel</t>
  </si>
  <si>
    <t>5.2. Hitel visszafizetés</t>
  </si>
  <si>
    <t>5.3. Hitel műveletek egyenlege</t>
  </si>
  <si>
    <t>Sor-
szám</t>
  </si>
  <si>
    <t>Rovat megnevezése</t>
  </si>
  <si>
    <t>Rovat
száma</t>
  </si>
  <si>
    <t>Eredeti előirányzat</t>
  </si>
  <si>
    <t>Kötelező feladat</t>
  </si>
  <si>
    <t>Önként vállalt</t>
  </si>
  <si>
    <t>Állami feladatok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</si>
  <si>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</si>
  <si>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</si>
  <si>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</si>
  <si>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</si>
  <si>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</si>
  <si>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</si>
  <si>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</si>
  <si>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</si>
  <si>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</si>
  <si>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</si>
  <si>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</si>
  <si>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</si>
  <si>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</si>
  <si>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</si>
  <si>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</si>
  <si>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</si>
  <si>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</si>
  <si>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</si>
  <si>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</si>
  <si>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</si>
  <si>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</si>
  <si>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</si>
  <si>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</si>
  <si>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</si>
  <si>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</si>
  <si>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</si>
  <si>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</si>
  <si>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</si>
  <si>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</si>
  <si>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</si>
  <si>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</si>
  <si>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</si>
  <si>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</si>
  <si>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</si>
  <si>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</si>
  <si>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</si>
  <si>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</si>
  <si>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</si>
  <si>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</si>
  <si>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</si>
  <si>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</si>
  <si>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</si>
  <si>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</si>
  <si>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</si>
  <si>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</si>
  <si>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</si>
  <si>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</si>
  <si>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</si>
  <si>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</si>
  <si>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</si>
  <si>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</si>
  <si>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</si>
  <si>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</si>
  <si>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</si>
  <si>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</si>
  <si>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</si>
  <si>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</si>
  <si>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</si>
  <si>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</si>
  <si>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</si>
  <si>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</si>
  <si>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Magánszemélyek kommunális adója</t>
  </si>
  <si>
    <t>B34114</t>
  </si>
  <si>
    <t xml:space="preserve">Vagyoni típusú adók </t>
  </si>
  <si>
    <t>B34</t>
  </si>
  <si>
    <t>Helyi iparűzési adó</t>
  </si>
  <si>
    <t>B351</t>
  </si>
  <si>
    <t>Gépjárműadó</t>
  </si>
  <si>
    <t>B354</t>
  </si>
  <si>
    <t>Talajterhelési díj</t>
  </si>
  <si>
    <t>Idegenforgalmi adó</t>
  </si>
  <si>
    <t xml:space="preserve">Termékek és szolgáltatások adói (=22+…+25) </t>
  </si>
  <si>
    <t>B35</t>
  </si>
  <si>
    <t>Helyszíni és szabálysértési bírság</t>
  </si>
  <si>
    <t>Egyéb bírság</t>
  </si>
  <si>
    <t>Helyi adópótlék, adóbírság</t>
  </si>
  <si>
    <t>Egyéb közhatalmi bevételek (=27+...+30)</t>
  </si>
  <si>
    <t>B36</t>
  </si>
  <si>
    <t>Közhatalmi bevételek (=21+26+31)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</si>
  <si>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</si>
  <si>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</si>
  <si>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</si>
  <si>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</si>
  <si>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</si>
  <si>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</si>
  <si>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</si>
  <si>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</si>
  <si>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</si>
  <si>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</si>
  <si>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</si>
  <si>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</si>
  <si>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</si>
  <si>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</si>
  <si>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</si>
  <si>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</si>
  <si>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</si>
  <si>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</si>
  <si>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</si>
  <si>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</si>
  <si>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</si>
  <si>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(=33+…+42)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</si>
  <si>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</si>
  <si>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</si>
  <si>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</si>
  <si>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</si>
  <si>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</si>
  <si>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</si>
  <si>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</si>
  <si>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</si>
  <si>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</si>
  <si>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</si>
  <si>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</si>
  <si>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(=44+…+48)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</si>
  <si>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</si>
  <si>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</si>
  <si>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</si>
  <si>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</si>
  <si>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</si>
  <si>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</si>
  <si>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Működési célú átvett pénzeszközök (=50+51+52)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</si>
  <si>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</si>
  <si>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</si>
  <si>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</si>
  <si>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</si>
  <si>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</si>
  <si>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</si>
  <si>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</si>
  <si>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(=54+55+56)</t>
  </si>
  <si>
    <t>B7</t>
  </si>
  <si>
    <t>Költségvetési bevételek (=13+19+32+43+49+53+57)</t>
  </si>
  <si>
    <t>B1-B7</t>
  </si>
  <si>
    <t>Hitel és kölcsönfelvétel ÁH kívülről</t>
  </si>
  <si>
    <t>B811</t>
  </si>
  <si>
    <t>Maradvány igénybevétele</t>
  </si>
  <si>
    <t>B813</t>
  </si>
  <si>
    <t>Központi irányítószervi támogatás</t>
  </si>
  <si>
    <t>B816</t>
  </si>
  <si>
    <t>Finanszírozási bevételek</t>
  </si>
  <si>
    <t>B8</t>
  </si>
  <si>
    <t>TÁRGYÉVI BEVÉTELEK ÖSSZESEN</t>
  </si>
  <si>
    <t>B1-B8</t>
  </si>
  <si>
    <t>Hortobágyi Nyitnikék Óvoda</t>
  </si>
  <si>
    <t>Állami feladat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</si>
  <si>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</si>
  <si>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</si>
  <si>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</si>
  <si>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</si>
  <si>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</si>
  <si>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</si>
  <si>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Ellátottak pénzbeli juttatásai (=46+...+53)</t>
  </si>
  <si>
    <t>K4</t>
  </si>
  <si>
    <t>Elvonások és befizetések</t>
  </si>
  <si>
    <t>K502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</si>
  <si>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</si>
  <si>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</si>
  <si>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</si>
  <si>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</si>
  <si>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</si>
  <si>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</si>
  <si>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</si>
  <si>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</si>
  <si>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</si>
  <si>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Tartalékok</t>
  </si>
  <si>
    <t>K512</t>
  </si>
  <si>
    <t>Egyéb működési célú kiadások</t>
  </si>
  <si>
    <t>K5</t>
  </si>
  <si>
    <t>Beruházások</t>
  </si>
  <si>
    <t>K6</t>
  </si>
  <si>
    <t>Felújítások</t>
  </si>
  <si>
    <t>K7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</si>
  <si>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</si>
  <si>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</si>
  <si>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</si>
  <si>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</si>
  <si>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</si>
  <si>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</si>
  <si>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visszatérítendő támogatások, kölcsönök nyújtása államháztartáson kívülre</t>
  </si>
  <si>
    <t>K86</t>
  </si>
  <si>
    <t xml:space="preserve">Egyéb felhalmozási célú támogatások államháztartáson kívülre </t>
  </si>
  <si>
    <t>K88</t>
  </si>
  <si>
    <t>Egyéb felhalmozási célú kiadások</t>
  </si>
  <si>
    <t>K8</t>
  </si>
  <si>
    <t>Költségvetési kiadások</t>
  </si>
  <si>
    <t>K1-K8</t>
  </si>
  <si>
    <t>Központi irányító szervi támogatások</t>
  </si>
  <si>
    <t>K915</t>
  </si>
  <si>
    <t>K1-K9</t>
  </si>
  <si>
    <t>Összesen:</t>
  </si>
  <si>
    <t>Beruházási, fejlesztési, felújítási cél</t>
  </si>
  <si>
    <t>Előirányzat</t>
  </si>
  <si>
    <t>Nettó összeg</t>
  </si>
  <si>
    <t>ÁFA</t>
  </si>
  <si>
    <t>Bruttó összeg</t>
  </si>
  <si>
    <t>Saját forrás</t>
  </si>
  <si>
    <t>Támogatás, előleg</t>
  </si>
  <si>
    <t>FELÚJÍTÁS ÖSSZESEN</t>
  </si>
  <si>
    <t>BERUHÁZÁSOK</t>
  </si>
  <si>
    <t>A</t>
  </si>
  <si>
    <t>B</t>
  </si>
  <si>
    <t>C</t>
  </si>
  <si>
    <t>Sor-szám</t>
  </si>
  <si>
    <t>Bevételi jogcím</t>
  </si>
  <si>
    <t>Kedvezmény jogcíme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</si>
  <si>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</si>
  <si>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</si>
  <si>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</si>
  <si>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</si>
  <si>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</si>
  <si>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</si>
  <si>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</si>
  <si>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</si>
  <si>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</si>
  <si>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</si>
  <si>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</si>
  <si>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</si>
  <si>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</si>
  <si>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</si>
  <si>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</si>
  <si>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</si>
  <si>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</si>
  <si>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</si>
  <si>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</si>
  <si>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</si>
  <si>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</si>
  <si>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</si>
  <si>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</si>
  <si>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</si>
  <si>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</si>
  <si>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</si>
  <si>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</si>
  <si>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</si>
  <si>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</si>
  <si>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</si>
  <si>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</si>
  <si>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</si>
  <si>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25.</t>
  </si>
  <si>
    <t>26.</t>
  </si>
  <si>
    <t>27.</t>
  </si>
  <si>
    <t>Szöveges indoklás:</t>
  </si>
  <si>
    <t xml:space="preserve">Hortobágy Községi Önkormányzat </t>
  </si>
  <si>
    <t>saját bevételeinek részletezése az adósságot keletkeztető ügyletből származó</t>
  </si>
  <si>
    <t xml:space="preserve"> tárgyévi fizetési kötelezettség megállapításához</t>
  </si>
  <si>
    <t>BEVÉTELI JOGCÍMEK</t>
  </si>
  <si>
    <t>Helyi adóból származó bevétel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</si>
  <si>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</si>
  <si>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</si>
  <si>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privatizációból származó bevétel</t>
  </si>
  <si>
    <t>Bírság, pótlék, díjbevétel</t>
  </si>
  <si>
    <t>Kezességvállalással kapcsolatos megtérülés</t>
  </si>
  <si>
    <t>SAJÁT BEVÉTELEK ÖSSZESEN</t>
  </si>
  <si>
    <t xml:space="preserve"> </t>
  </si>
  <si>
    <t>ebből:-működési maradvány</t>
  </si>
  <si>
    <t>-felhalmozási maradvány</t>
  </si>
  <si>
    <t>-műk.irányító szervi tám.</t>
  </si>
  <si>
    <t>-felh.irányító szervi tám.</t>
  </si>
  <si>
    <t>ÁH-n belüli megelőlegezések</t>
  </si>
  <si>
    <t>Államháztartáson belüli megelölegezések</t>
  </si>
  <si>
    <t>B814</t>
  </si>
  <si>
    <t>Belföldi hitelezőkkel szembeni adósságállomány</t>
  </si>
  <si>
    <t>Külföldi hitelezőkel szembeni adósságállomány</t>
  </si>
  <si>
    <t>Informatikai eszközök vásárlása</t>
  </si>
  <si>
    <t>Mindösszesen</t>
  </si>
  <si>
    <t>Adatok Ft-ban</t>
  </si>
  <si>
    <t>Adatok Ftban</t>
  </si>
  <si>
    <t>45/2017. (IV.11.) Hö.hat. Interreg V-A Románia-Magyarország 2014-2020. 6/c. Kulturális és Természeti örökség védelme és fejlesztése önerő</t>
  </si>
  <si>
    <t>Államháztartáson belüli megelőlegezések</t>
  </si>
  <si>
    <t>K914</t>
  </si>
  <si>
    <t>Felújítási cél</t>
  </si>
  <si>
    <t>Beruházási, fejlesztési cél</t>
  </si>
  <si>
    <t>D</t>
  </si>
  <si>
    <t>Mértéke %</t>
  </si>
  <si>
    <t>70 év feletti</t>
  </si>
  <si>
    <t>62 év feletti és egyedülálló</t>
  </si>
  <si>
    <t>B355</t>
  </si>
  <si>
    <t xml:space="preserve"> Interreg V-A Románia-Magyarország 2014-2020. 6/c. Kulturális és Természeti örökség védelme és fejlesztése ROHU115</t>
  </si>
  <si>
    <t>Államháztartáson belüli megelőlegezések visszafizetése</t>
  </si>
  <si>
    <t>GINOP-7.1.9-17-2018-00024 pályázat</t>
  </si>
  <si>
    <t>Pályázati önerő, tartalék</t>
  </si>
  <si>
    <t>2023.</t>
  </si>
  <si>
    <t>B65</t>
  </si>
  <si>
    <t>"Magyar szürkék útja Oxenweg" TOP-1.2.1-15-HB1-2016-00020 pályázat (Kulturális centrum létrehozása, szabadtéri színpad felújítása)</t>
  </si>
  <si>
    <t>35/2016. (IV.22.) Hö.hat. "Magyar szürkék útja Oxenweg"-"Kulturális Centrum létesítése (kiviteli tervdokumentáció és interaktív kiállítás IT tervezői költsége)</t>
  </si>
  <si>
    <t>2024.</t>
  </si>
  <si>
    <t>K513</t>
  </si>
  <si>
    <t>2022.évi költségvetés</t>
  </si>
  <si>
    <t>2022-re áthúzódó</t>
  </si>
  <si>
    <t>2022. évi közvetett támogatások</t>
  </si>
  <si>
    <t>2025.</t>
  </si>
  <si>
    <t>Hortobágy Községi Önkormányzat 2023. évi költségvetése</t>
  </si>
  <si>
    <t>2023. évi költségvetés</t>
  </si>
  <si>
    <t>2023. évi előirányzatból</t>
  </si>
  <si>
    <t>2023. évi eredeti előirányzat</t>
  </si>
  <si>
    <t>2022. évi várható teljesítés</t>
  </si>
  <si>
    <t>2021. évi tényleges teljesítés</t>
  </si>
  <si>
    <t>2023.évi költségvetés</t>
  </si>
  <si>
    <t>1107/2022 (II.3.) Korm.rendelet (Mátai út felújítása hrsz:1094, 7095/4)</t>
  </si>
  <si>
    <t>Magyar Falu Program- Tanya- és falugondnoki buszok beszerzése-2022</t>
  </si>
  <si>
    <t>Kisértékű tárgyi eszközök beszerzése</t>
  </si>
  <si>
    <t xml:space="preserve">VP6-7.2.1.1-21 Külterületi helyi közutak fejlesztése </t>
  </si>
  <si>
    <t>Többéves kihatással járó feladatok és a 2023. évi adósságállomány bemutatása</t>
  </si>
  <si>
    <t>Hortobágy Község Önkormányzata 2022. december 31-én nem rendelkezett többéves kihatással járó feladattal.</t>
  </si>
  <si>
    <t>Hortobágy Község Önkormányzatának 2022. december 31-én folyószámla hitele és fejlesztési célú hitele nem volt</t>
  </si>
  <si>
    <t>Hortobágy Község Önkormányzatának 2022. december 31-én  külföldi hitelezőkkel szemben fennálló adósságállománya nem volt.</t>
  </si>
  <si>
    <t xml:space="preserve">Hortobágy Község Önkormányzat Képviselő-testületének a helyi adókról szóló 4/2005. (II.25.) önkormányzati rendelet 5.§ (1) bekezdése alapján mentes az adófizetési kötelezettség alól az a magánszemély:
a) aki az adóévet megelőző év december 31-ig 62. életévét betölti és egyedül él (az adótárgyat képező ingatlanban egyedül lakik, és a lakcímnyilvántartás szerint ott rajta kívül lakó- vagy tartózkodási hellyel senki nem rendelkezik), a 62. életév betöltését követő én január 01. napjától. 
A mentesség összege: 822 eFt.
b) aki az adóévet megelőző év december 31-ig 70. életévét betölti, a 70. életév betöltését követő év január 01. napjától.
A mentesség összege: 215 eFt. 
A kedvezményezett személyek 100% adómentességben részesülnek.
</t>
  </si>
  <si>
    <t>2026.</t>
  </si>
  <si>
    <t>ADÓSSÁGOT KELETKEZTETŐ ÜGYLETEK</t>
  </si>
  <si>
    <t>Hitel felvétele</t>
  </si>
  <si>
    <t>A.</t>
  </si>
  <si>
    <t>2012. december 31-i működési és fejlesztési célú hitel</t>
  </si>
  <si>
    <t>Hitelviszonyt megtestesítő értékpapír forgalomba hozatala</t>
  </si>
  <si>
    <t>Váltó kibocsátása</t>
  </si>
  <si>
    <t>Pénzügyi lízing</t>
  </si>
  <si>
    <t>Visszavásárlási kötelezettsége</t>
  </si>
  <si>
    <t>Szerződésben kapott, legalább 365 nap időtartamú halasztott fizetés</t>
  </si>
  <si>
    <t>Kezességvállalás (Hortobágyi-Délibáb Nonprofit Kft.)</t>
  </si>
  <si>
    <t>Összes kötelezettség</t>
  </si>
  <si>
    <t>Adósságot keletkeztető ügyletek és saját bevétel aránya</t>
  </si>
  <si>
    <t>SAJÁT BEVÉTELEK 50%-a</t>
  </si>
  <si>
    <t>2023. évi költségvetés Nettósított előirányzat</t>
  </si>
  <si>
    <t>2023. évi módosított előirányzat 2023.06.01.</t>
  </si>
  <si>
    <t>2023. évi költségvetés előirányzat</t>
  </si>
  <si>
    <t>Módosított előirányzat 2023.06.01</t>
  </si>
  <si>
    <t>Kiadások előirányzata</t>
  </si>
  <si>
    <t>Bevételek előirányzata</t>
  </si>
  <si>
    <t>Módosított előirányzat</t>
  </si>
  <si>
    <t>Felhalmozási kiadások előirányzata</t>
  </si>
  <si>
    <t>TOP_PLUSZ1.2.3-21-HB Belterületi közutak fejlesztése</t>
  </si>
  <si>
    <t>Módosítás 2023.06.01.</t>
  </si>
  <si>
    <t>Kisértékű tárgyi eszköz beszerzés</t>
  </si>
  <si>
    <t>Felhalmozási kiadások előirányzata összesen</t>
  </si>
  <si>
    <t>Teljesítés 2023.06.30.</t>
  </si>
  <si>
    <t>Teljesítés %-ban</t>
  </si>
  <si>
    <t>Bevételek eredeti előirányzata</t>
  </si>
  <si>
    <t>B411</t>
  </si>
  <si>
    <t>2023-ra áthúzódó</t>
  </si>
  <si>
    <t>Elszámolásból származó bevételek</t>
  </si>
  <si>
    <t>Opel Astra P-J személygépkocsi vásárlása</t>
  </si>
  <si>
    <t>Kemping belvízelvevzető árok keresztező aszfaltút alatti átfolyó kialakítása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</si>
</sst>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00"/>
    <numFmt numFmtId="174" formatCode="yyyy\-mm\-dd"/>
    <numFmt numFmtId="175" formatCode="\ ##########"/>
    <numFmt numFmtId="176" formatCode="_-* #,##0\ _F_t_-;\-* #,##0\ _F_t_-;_-* \-??\ _F_t_-;_-@_-"/>
    <numFmt numFmtId="177" formatCode="#,###"/>
    <numFmt numFmtId="178" formatCode="#,##0.0000"/>
    <numFmt numFmtId="179" formatCode="#,##0.0"/>
    <numFmt numFmtId="180" formatCode="#,##0.000"/>
    <numFmt numFmtId="181" formatCode="_-* #,##0\ _F_t_-;\-* #,##0\ _F_t_-;_-* &quot;- &quot;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€-2]\ #\ ##,000_);[Red]\([$€-2]\ #\ ##,000\)"/>
  </numFmts>
  <fonts count="81">
    <font>
      <sz val="10"/>
      <name val="Arial"/>
      <family val="2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b/>
      <u val="single"/>
      <sz val="1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3" fontId="6" fillId="0" borderId="17" xfId="0" applyNumberFormat="1" applyFont="1" applyBorder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8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3" fontId="7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" fillId="0" borderId="0" xfId="57" applyFill="1" applyAlignment="1">
      <alignment horizontal="center" vertical="center" wrapText="1"/>
      <protection/>
    </xf>
    <xf numFmtId="0" fontId="1" fillId="0" borderId="0" xfId="57" applyFill="1" applyAlignment="1">
      <alignment vertical="center" wrapText="1"/>
      <protection/>
    </xf>
    <xf numFmtId="0" fontId="1" fillId="0" borderId="0" xfId="57" applyFill="1" applyBorder="1" applyAlignment="1">
      <alignment horizontal="right" vertical="center" wrapText="1"/>
      <protection/>
    </xf>
    <xf numFmtId="0" fontId="1" fillId="0" borderId="0" xfId="57" applyFill="1" applyAlignment="1">
      <alignment horizontal="right" vertical="center" wrapText="1"/>
      <protection/>
    </xf>
    <xf numFmtId="0" fontId="1" fillId="0" borderId="0" xfId="57" applyFont="1" applyFill="1" applyAlignment="1">
      <alignment horizontal="right" vertical="center" wrapText="1"/>
      <protection/>
    </xf>
    <xf numFmtId="177" fontId="20" fillId="0" borderId="0" xfId="57" applyNumberFormat="1" applyFont="1" applyFill="1" applyAlignment="1">
      <alignment vertical="center" wrapText="1"/>
      <protection/>
    </xf>
    <xf numFmtId="0" fontId="22" fillId="0" borderId="0" xfId="57" applyFont="1" applyFill="1" applyAlignment="1">
      <alignment horizontal="center" vertical="center" wrapText="1"/>
      <protection/>
    </xf>
    <xf numFmtId="177" fontId="24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77" fontId="24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57" applyFont="1" applyFill="1" applyAlignment="1">
      <alignment vertical="center" wrapText="1"/>
      <protection/>
    </xf>
    <xf numFmtId="3" fontId="28" fillId="0" borderId="19" xfId="0" applyNumberFormat="1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left" indent="2"/>
    </xf>
    <xf numFmtId="3" fontId="30" fillId="0" borderId="10" xfId="0" applyNumberFormat="1" applyFont="1" applyBorder="1" applyAlignment="1">
      <alignment horizontal="left" indent="4"/>
    </xf>
    <xf numFmtId="3" fontId="30" fillId="0" borderId="22" xfId="0" applyNumberFormat="1" applyFont="1" applyBorder="1" applyAlignment="1">
      <alignment horizontal="left" indent="4"/>
    </xf>
    <xf numFmtId="0" fontId="3" fillId="0" borderId="12" xfId="0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169" fontId="7" fillId="33" borderId="12" xfId="0" applyNumberFormat="1" applyFont="1" applyFill="1" applyBorder="1" applyAlignment="1">
      <alignment vertical="center"/>
    </xf>
    <xf numFmtId="169" fontId="8" fillId="33" borderId="1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7" fillId="0" borderId="28" xfId="0" applyNumberFormat="1" applyFont="1" applyBorder="1" applyAlignment="1">
      <alignment/>
    </xf>
    <xf numFmtId="0" fontId="18" fillId="34" borderId="10" xfId="0" applyFont="1" applyFill="1" applyBorder="1" applyAlignment="1">
      <alignment/>
    </xf>
    <xf numFmtId="3" fontId="17" fillId="34" borderId="12" xfId="0" applyNumberFormat="1" applyFont="1" applyFill="1" applyBorder="1" applyAlignment="1">
      <alignment/>
    </xf>
    <xf numFmtId="3" fontId="17" fillId="34" borderId="13" xfId="0" applyNumberFormat="1" applyFont="1" applyFill="1" applyBorder="1" applyAlignment="1">
      <alignment/>
    </xf>
    <xf numFmtId="3" fontId="17" fillId="34" borderId="28" xfId="0" applyNumberFormat="1" applyFont="1" applyFill="1" applyBorder="1" applyAlignment="1">
      <alignment/>
    </xf>
    <xf numFmtId="0" fontId="18" fillId="34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29" xfId="0" applyNumberFormat="1" applyFont="1" applyBorder="1" applyAlignment="1">
      <alignment/>
    </xf>
    <xf numFmtId="3" fontId="29" fillId="35" borderId="19" xfId="0" applyNumberFormat="1" applyFont="1" applyFill="1" applyBorder="1" applyAlignment="1">
      <alignment horizontal="center" vertical="center"/>
    </xf>
    <xf numFmtId="3" fontId="28" fillId="35" borderId="19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 vertical="center"/>
    </xf>
    <xf numFmtId="3" fontId="29" fillId="0" borderId="19" xfId="0" applyNumberFormat="1" applyFont="1" applyFill="1" applyBorder="1" applyAlignment="1">
      <alignment horizontal="right" vertical="center"/>
    </xf>
    <xf numFmtId="3" fontId="18" fillId="35" borderId="19" xfId="0" applyNumberFormat="1" applyFont="1" applyFill="1" applyBorder="1" applyAlignment="1">
      <alignment horizontal="center" vertical="center"/>
    </xf>
    <xf numFmtId="3" fontId="30" fillId="0" borderId="19" xfId="0" applyNumberFormat="1" applyFont="1" applyBorder="1" applyAlignment="1">
      <alignment horizontal="left" indent="2"/>
    </xf>
    <xf numFmtId="3" fontId="30" fillId="0" borderId="19" xfId="0" applyNumberFormat="1" applyFont="1" applyBorder="1" applyAlignment="1">
      <alignment horizontal="left" indent="4"/>
    </xf>
    <xf numFmtId="3" fontId="30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7" fontId="20" fillId="0" borderId="30" xfId="57" applyNumberFormat="1" applyFont="1" applyFill="1" applyBorder="1" applyAlignment="1">
      <alignment horizontal="center" vertical="center" wrapText="1"/>
      <protection/>
    </xf>
    <xf numFmtId="0" fontId="23" fillId="0" borderId="30" xfId="57" applyFont="1" applyFill="1" applyBorder="1" applyAlignment="1">
      <alignment horizontal="center" vertical="center" wrapText="1"/>
      <protection/>
    </xf>
    <xf numFmtId="0" fontId="24" fillId="0" borderId="31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4" fillId="0" borderId="33" xfId="57" applyFont="1" applyFill="1" applyBorder="1" applyAlignment="1">
      <alignment horizontal="center" vertical="center" wrapText="1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177" fontId="21" fillId="0" borderId="25" xfId="57" applyNumberFormat="1" applyFont="1" applyFill="1" applyBorder="1" applyAlignment="1">
      <alignment horizontal="center" vertical="center" wrapText="1"/>
      <protection/>
    </xf>
    <xf numFmtId="177" fontId="21" fillId="0" borderId="17" xfId="57" applyNumberFormat="1" applyFont="1" applyFill="1" applyBorder="1" applyAlignment="1">
      <alignment horizontal="center" vertical="center" wrapText="1"/>
      <protection/>
    </xf>
    <xf numFmtId="177" fontId="22" fillId="0" borderId="26" xfId="57" applyNumberFormat="1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3" fillId="0" borderId="12" xfId="57" applyFont="1" applyFill="1" applyBorder="1" applyAlignment="1" applyProtection="1">
      <alignment horizontal="center" vertical="center" wrapText="1"/>
      <protection/>
    </xf>
    <xf numFmtId="0" fontId="23" fillId="0" borderId="13" xfId="57" applyFont="1" applyFill="1" applyBorder="1" applyAlignment="1" applyProtection="1">
      <alignment horizontal="center" vertical="center" wrapText="1"/>
      <protection/>
    </xf>
    <xf numFmtId="0" fontId="25" fillId="0" borderId="10" xfId="57" applyFont="1" applyFill="1" applyBorder="1" applyAlignment="1" applyProtection="1">
      <alignment horizontal="left" vertical="center" wrapText="1" indent="1"/>
      <protection/>
    </xf>
    <xf numFmtId="0" fontId="25" fillId="0" borderId="10" xfId="57" applyFont="1" applyFill="1" applyBorder="1" applyAlignment="1" applyProtection="1">
      <alignment horizontal="left" vertical="center" wrapText="1" indent="8"/>
      <protection/>
    </xf>
    <xf numFmtId="0" fontId="24" fillId="0" borderId="10" xfId="57" applyFont="1" applyFill="1" applyBorder="1" applyAlignment="1" applyProtection="1">
      <alignment vertical="center" wrapText="1"/>
      <protection locked="0"/>
    </xf>
    <xf numFmtId="0" fontId="23" fillId="0" borderId="11" xfId="57" applyFont="1" applyFill="1" applyBorder="1" applyAlignment="1" applyProtection="1">
      <alignment vertical="center" wrapText="1"/>
      <protection/>
    </xf>
    <xf numFmtId="177" fontId="26" fillId="0" borderId="16" xfId="57" applyNumberFormat="1" applyFont="1" applyFill="1" applyBorder="1" applyAlignment="1" applyProtection="1">
      <alignment vertical="center" wrapText="1"/>
      <protection/>
    </xf>
    <xf numFmtId="0" fontId="0" fillId="36" borderId="0" xfId="0" applyFill="1" applyAlignment="1">
      <alignment/>
    </xf>
    <xf numFmtId="0" fontId="9" fillId="0" borderId="12" xfId="0" applyFont="1" applyFill="1" applyBorder="1" applyAlignment="1">
      <alignment horizontal="left" vertical="center"/>
    </xf>
    <xf numFmtId="3" fontId="28" fillId="0" borderId="34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177" fontId="1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2" xfId="0" applyNumberFormat="1" applyFont="1" applyBorder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37" fillId="0" borderId="12" xfId="0" applyNumberFormat="1" applyFont="1" applyFill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3" fontId="37" fillId="35" borderId="12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0" fillId="0" borderId="16" xfId="0" applyNumberFormat="1" applyFont="1" applyBorder="1" applyAlignment="1">
      <alignment horizontal="right"/>
    </xf>
    <xf numFmtId="3" fontId="37" fillId="35" borderId="16" xfId="0" applyNumberFormat="1" applyFont="1" applyFill="1" applyBorder="1" applyAlignment="1">
      <alignment horizontal="right"/>
    </xf>
    <xf numFmtId="3" fontId="37" fillId="0" borderId="18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3" fontId="37" fillId="0" borderId="24" xfId="0" applyNumberFormat="1" applyFont="1" applyFill="1" applyBorder="1" applyAlignment="1">
      <alignment horizontal="right"/>
    </xf>
    <xf numFmtId="3" fontId="37" fillId="37" borderId="12" xfId="0" applyNumberFormat="1" applyFont="1" applyFill="1" applyBorder="1" applyAlignment="1">
      <alignment horizontal="right"/>
    </xf>
    <xf numFmtId="3" fontId="37" fillId="0" borderId="16" xfId="0" applyNumberFormat="1" applyFont="1" applyFill="1" applyBorder="1" applyAlignment="1">
      <alignment horizontal="right"/>
    </xf>
    <xf numFmtId="3" fontId="37" fillId="0" borderId="35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30" fillId="33" borderId="0" xfId="0" applyFont="1" applyFill="1" applyAlignment="1">
      <alignment/>
    </xf>
    <xf numFmtId="0" fontId="30" fillId="0" borderId="0" xfId="0" applyFont="1" applyFill="1" applyAlignment="1">
      <alignment/>
    </xf>
    <xf numFmtId="3" fontId="30" fillId="0" borderId="12" xfId="46" applyNumberFormat="1" applyFont="1" applyFill="1" applyBorder="1" applyAlignment="1" applyProtection="1">
      <alignment horizontal="right"/>
      <protection/>
    </xf>
    <xf numFmtId="3" fontId="30" fillId="35" borderId="12" xfId="46" applyNumberFormat="1" applyFont="1" applyFill="1" applyBorder="1" applyAlignment="1" applyProtection="1">
      <alignment horizontal="right"/>
      <protection/>
    </xf>
    <xf numFmtId="3" fontId="37" fillId="33" borderId="12" xfId="46" applyNumberFormat="1" applyFont="1" applyFill="1" applyBorder="1" applyAlignment="1" applyProtection="1">
      <alignment horizontal="right"/>
      <protection/>
    </xf>
    <xf numFmtId="3" fontId="37" fillId="0" borderId="12" xfId="46" applyNumberFormat="1" applyFont="1" applyFill="1" applyBorder="1" applyAlignment="1" applyProtection="1">
      <alignment horizontal="right"/>
      <protection/>
    </xf>
    <xf numFmtId="3" fontId="30" fillId="0" borderId="36" xfId="46" applyNumberFormat="1" applyFont="1" applyFill="1" applyBorder="1" applyAlignment="1" applyProtection="1">
      <alignment horizontal="right"/>
      <protection/>
    </xf>
    <xf numFmtId="3" fontId="37" fillId="33" borderId="15" xfId="0" applyNumberFormat="1" applyFont="1" applyFill="1" applyBorder="1" applyAlignment="1">
      <alignment horizontal="right"/>
    </xf>
    <xf numFmtId="3" fontId="37" fillId="0" borderId="15" xfId="0" applyNumberFormat="1" applyFont="1" applyFill="1" applyBorder="1" applyAlignment="1">
      <alignment horizontal="right"/>
    </xf>
    <xf numFmtId="3" fontId="37" fillId="33" borderId="16" xfId="0" applyNumberFormat="1" applyFont="1" applyFill="1" applyBorder="1" applyAlignment="1">
      <alignment horizontal="right"/>
    </xf>
    <xf numFmtId="3" fontId="30" fillId="33" borderId="12" xfId="46" applyNumberFormat="1" applyFont="1" applyFill="1" applyBorder="1" applyAlignment="1" applyProtection="1">
      <alignment horizontal="right"/>
      <protection/>
    </xf>
    <xf numFmtId="3" fontId="30" fillId="33" borderId="36" xfId="46" applyNumberFormat="1" applyFont="1" applyFill="1" applyBorder="1" applyAlignment="1" applyProtection="1">
      <alignment horizontal="right"/>
      <protection/>
    </xf>
    <xf numFmtId="3" fontId="30" fillId="33" borderId="12" xfId="0" applyNumberFormat="1" applyFont="1" applyFill="1" applyBorder="1" applyAlignment="1">
      <alignment horizontal="right"/>
    </xf>
    <xf numFmtId="3" fontId="30" fillId="0" borderId="12" xfId="46" applyNumberFormat="1" applyFont="1" applyFill="1" applyBorder="1" applyAlignment="1" applyProtection="1">
      <alignment/>
      <protection/>
    </xf>
    <xf numFmtId="3" fontId="30" fillId="35" borderId="12" xfId="46" applyNumberFormat="1" applyFont="1" applyFill="1" applyBorder="1" applyAlignment="1" applyProtection="1">
      <alignment/>
      <protection/>
    </xf>
    <xf numFmtId="3" fontId="37" fillId="0" borderId="12" xfId="46" applyNumberFormat="1" applyFont="1" applyFill="1" applyBorder="1" applyAlignment="1" applyProtection="1">
      <alignment/>
      <protection/>
    </xf>
    <xf numFmtId="3" fontId="37" fillId="36" borderId="12" xfId="46" applyNumberFormat="1" applyFont="1" applyFill="1" applyBorder="1" applyAlignment="1" applyProtection="1">
      <alignment/>
      <protection/>
    </xf>
    <xf numFmtId="3" fontId="30" fillId="36" borderId="12" xfId="46" applyNumberFormat="1" applyFont="1" applyFill="1" applyBorder="1" applyAlignment="1" applyProtection="1">
      <alignment/>
      <protection/>
    </xf>
    <xf numFmtId="3" fontId="37" fillId="35" borderId="12" xfId="46" applyNumberFormat="1" applyFont="1" applyFill="1" applyBorder="1" applyAlignment="1" applyProtection="1">
      <alignment/>
      <protection/>
    </xf>
    <xf numFmtId="3" fontId="30" fillId="0" borderId="36" xfId="46" applyNumberFormat="1" applyFont="1" applyFill="1" applyBorder="1" applyAlignment="1" applyProtection="1">
      <alignment/>
      <protection/>
    </xf>
    <xf numFmtId="3" fontId="30" fillId="36" borderId="36" xfId="46" applyNumberFormat="1" applyFont="1" applyFill="1" applyBorder="1" applyAlignment="1" applyProtection="1">
      <alignment/>
      <protection/>
    </xf>
    <xf numFmtId="3" fontId="30" fillId="36" borderId="37" xfId="46" applyNumberFormat="1" applyFont="1" applyFill="1" applyBorder="1" applyAlignment="1" applyProtection="1">
      <alignment/>
      <protection/>
    </xf>
    <xf numFmtId="3" fontId="37" fillId="0" borderId="15" xfId="0" applyNumberFormat="1" applyFont="1" applyBorder="1" applyAlignment="1">
      <alignment/>
    </xf>
    <xf numFmtId="3" fontId="37" fillId="35" borderId="15" xfId="0" applyNumberFormat="1" applyFont="1" applyFill="1" applyBorder="1" applyAlignment="1">
      <alignment/>
    </xf>
    <xf numFmtId="3" fontId="30" fillId="0" borderId="12" xfId="0" applyNumberFormat="1" applyFont="1" applyBorder="1" applyAlignment="1">
      <alignment/>
    </xf>
    <xf numFmtId="3" fontId="30" fillId="35" borderId="12" xfId="0" applyNumberFormat="1" applyFont="1" applyFill="1" applyBorder="1" applyAlignment="1">
      <alignment/>
    </xf>
    <xf numFmtId="3" fontId="37" fillId="0" borderId="16" xfId="0" applyNumberFormat="1" applyFont="1" applyBorder="1" applyAlignment="1">
      <alignment/>
    </xf>
    <xf numFmtId="3" fontId="37" fillId="35" borderId="16" xfId="0" applyNumberFormat="1" applyFont="1" applyFill="1" applyBorder="1" applyAlignment="1">
      <alignment/>
    </xf>
    <xf numFmtId="3" fontId="30" fillId="0" borderId="13" xfId="46" applyNumberFormat="1" applyFont="1" applyFill="1" applyBorder="1" applyAlignment="1" applyProtection="1">
      <alignment horizontal="right"/>
      <protection/>
    </xf>
    <xf numFmtId="3" fontId="37" fillId="35" borderId="12" xfId="46" applyNumberFormat="1" applyFont="1" applyFill="1" applyBorder="1" applyAlignment="1" applyProtection="1">
      <alignment horizontal="right"/>
      <protection/>
    </xf>
    <xf numFmtId="3" fontId="37" fillId="0" borderId="13" xfId="46" applyNumberFormat="1" applyFont="1" applyFill="1" applyBorder="1" applyAlignment="1" applyProtection="1">
      <alignment horizontal="right"/>
      <protection/>
    </xf>
    <xf numFmtId="3" fontId="30" fillId="35" borderId="36" xfId="46" applyNumberFormat="1" applyFont="1" applyFill="1" applyBorder="1" applyAlignment="1" applyProtection="1">
      <alignment horizontal="right"/>
      <protection/>
    </xf>
    <xf numFmtId="3" fontId="30" fillId="0" borderId="38" xfId="46" applyNumberFormat="1" applyFont="1" applyFill="1" applyBorder="1" applyAlignment="1" applyProtection="1">
      <alignment horizontal="right"/>
      <protection/>
    </xf>
    <xf numFmtId="3" fontId="37" fillId="0" borderId="15" xfId="0" applyNumberFormat="1" applyFont="1" applyBorder="1" applyAlignment="1">
      <alignment horizontal="right"/>
    </xf>
    <xf numFmtId="3" fontId="37" fillId="35" borderId="15" xfId="0" applyNumberFormat="1" applyFont="1" applyFill="1" applyBorder="1" applyAlignment="1">
      <alignment horizontal="right"/>
    </xf>
    <xf numFmtId="3" fontId="37" fillId="0" borderId="39" xfId="0" applyNumberFormat="1" applyFont="1" applyFill="1" applyBorder="1" applyAlignment="1">
      <alignment horizontal="right"/>
    </xf>
    <xf numFmtId="3" fontId="30" fillId="35" borderId="12" xfId="0" applyNumberFormat="1" applyFont="1" applyFill="1" applyBorder="1" applyAlignment="1">
      <alignment horizontal="right"/>
    </xf>
    <xf numFmtId="3" fontId="37" fillId="0" borderId="16" xfId="0" applyNumberFormat="1" applyFont="1" applyBorder="1" applyAlignment="1">
      <alignment horizontal="right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175" fontId="13" fillId="0" borderId="12" xfId="0" applyNumberFormat="1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vertical="center" wrapText="1"/>
    </xf>
    <xf numFmtId="175" fontId="16" fillId="0" borderId="12" xfId="0" applyNumberFormat="1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 wrapText="1"/>
    </xf>
    <xf numFmtId="169" fontId="8" fillId="0" borderId="13" xfId="0" applyNumberFormat="1" applyFont="1" applyFill="1" applyBorder="1" applyAlignment="1">
      <alignment horizontal="right" vertical="center"/>
    </xf>
    <xf numFmtId="173" fontId="13" fillId="0" borderId="11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 wrapText="1"/>
    </xf>
    <xf numFmtId="175" fontId="16" fillId="0" borderId="16" xfId="0" applyNumberFormat="1" applyFont="1" applyFill="1" applyBorder="1" applyAlignment="1">
      <alignment vertical="center"/>
    </xf>
    <xf numFmtId="169" fontId="8" fillId="0" borderId="18" xfId="0" applyNumberFormat="1" applyFont="1" applyFill="1" applyBorder="1" applyAlignment="1">
      <alignment horizontal="right" vertical="center"/>
    </xf>
    <xf numFmtId="173" fontId="13" fillId="33" borderId="10" xfId="0" applyNumberFormat="1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left" vertical="center" wrapText="1"/>
    </xf>
    <xf numFmtId="175" fontId="13" fillId="33" borderId="12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173" fontId="13" fillId="0" borderId="32" xfId="0" applyNumberFormat="1" applyFont="1" applyFill="1" applyBorder="1" applyAlignment="1">
      <alignment horizontal="center" vertical="center"/>
    </xf>
    <xf numFmtId="173" fontId="13" fillId="0" borderId="41" xfId="0" applyNumberFormat="1" applyFont="1" applyFill="1" applyBorder="1" applyAlignment="1">
      <alignment horizontal="center" vertical="center"/>
    </xf>
    <xf numFmtId="3" fontId="18" fillId="35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9" fontId="29" fillId="0" borderId="12" xfId="0" applyNumberFormat="1" applyFont="1" applyFill="1" applyBorder="1" applyAlignment="1">
      <alignment horizontal="center" vertical="center"/>
    </xf>
    <xf numFmtId="169" fontId="28" fillId="0" borderId="12" xfId="0" applyNumberFormat="1" applyFont="1" applyFill="1" applyBorder="1" applyAlignment="1">
      <alignment horizontal="center" vertical="center"/>
    </xf>
    <xf numFmtId="169" fontId="29" fillId="0" borderId="19" xfId="0" applyNumberFormat="1" applyFont="1" applyFill="1" applyBorder="1" applyAlignment="1">
      <alignment horizontal="center" vertical="center"/>
    </xf>
    <xf numFmtId="169" fontId="29" fillId="35" borderId="12" xfId="0" applyNumberFormat="1" applyFont="1" applyFill="1" applyBorder="1" applyAlignment="1">
      <alignment horizontal="center" vertical="center"/>
    </xf>
    <xf numFmtId="169" fontId="29" fillId="0" borderId="16" xfId="0" applyNumberFormat="1" applyFont="1" applyFill="1" applyBorder="1" applyAlignment="1">
      <alignment horizontal="center" vertical="center"/>
    </xf>
    <xf numFmtId="3" fontId="29" fillId="35" borderId="2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3" fillId="37" borderId="12" xfId="0" applyFont="1" applyFill="1" applyBorder="1" applyAlignment="1">
      <alignment horizontal="right"/>
    </xf>
    <xf numFmtId="3" fontId="3" fillId="37" borderId="12" xfId="0" applyNumberFormat="1" applyFont="1" applyFill="1" applyBorder="1" applyAlignment="1">
      <alignment horizontal="right"/>
    </xf>
    <xf numFmtId="3" fontId="37" fillId="37" borderId="16" xfId="0" applyNumberFormat="1" applyFont="1" applyFill="1" applyBorder="1" applyAlignment="1">
      <alignment horizontal="right"/>
    </xf>
    <xf numFmtId="0" fontId="2" fillId="37" borderId="12" xfId="0" applyFont="1" applyFill="1" applyBorder="1" applyAlignment="1">
      <alignment/>
    </xf>
    <xf numFmtId="0" fontId="6" fillId="37" borderId="17" xfId="0" applyFont="1" applyFill="1" applyBorder="1" applyAlignment="1">
      <alignment horizontal="center" vertical="center" wrapText="1"/>
    </xf>
    <xf numFmtId="3" fontId="28" fillId="37" borderId="19" xfId="0" applyNumberFormat="1" applyFont="1" applyFill="1" applyBorder="1" applyAlignment="1">
      <alignment horizontal="center" vertical="center"/>
    </xf>
    <xf numFmtId="3" fontId="29" fillId="37" borderId="19" xfId="0" applyNumberFormat="1" applyFont="1" applyFill="1" applyBorder="1" applyAlignment="1">
      <alignment horizontal="center" vertical="center"/>
    </xf>
    <xf numFmtId="3" fontId="28" fillId="37" borderId="19" xfId="0" applyNumberFormat="1" applyFont="1" applyFill="1" applyBorder="1" applyAlignment="1">
      <alignment horizontal="right" vertical="center"/>
    </xf>
    <xf numFmtId="169" fontId="8" fillId="37" borderId="12" xfId="0" applyNumberFormat="1" applyFont="1" applyFill="1" applyBorder="1" applyAlignment="1">
      <alignment vertical="center"/>
    </xf>
    <xf numFmtId="3" fontId="8" fillId="37" borderId="12" xfId="0" applyNumberFormat="1" applyFont="1" applyFill="1" applyBorder="1" applyAlignment="1">
      <alignment vertical="center"/>
    </xf>
    <xf numFmtId="0" fontId="23" fillId="0" borderId="34" xfId="57" applyFont="1" applyFill="1" applyBorder="1" applyAlignment="1" applyProtection="1">
      <alignment horizontal="center" vertical="center" wrapText="1"/>
      <protection/>
    </xf>
    <xf numFmtId="177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77" fontId="26" fillId="0" borderId="40" xfId="57" applyNumberFormat="1" applyFont="1" applyFill="1" applyBorder="1" applyAlignment="1" applyProtection="1">
      <alignment vertical="center" wrapText="1"/>
      <protection/>
    </xf>
    <xf numFmtId="3" fontId="30" fillId="36" borderId="12" xfId="46" applyNumberFormat="1" applyFont="1" applyFill="1" applyBorder="1" applyAlignment="1" applyProtection="1">
      <alignment horizontal="right"/>
      <protection/>
    </xf>
    <xf numFmtId="3" fontId="30" fillId="36" borderId="1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18" fillId="38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8" fillId="38" borderId="19" xfId="0" applyNumberFormat="1" applyFont="1" applyFill="1" applyBorder="1" applyAlignment="1">
      <alignment horizontal="center" vertical="center"/>
    </xf>
    <xf numFmtId="3" fontId="18" fillId="38" borderId="1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8" fillId="35" borderId="12" xfId="0" applyNumberFormat="1" applyFont="1" applyFill="1" applyBorder="1" applyAlignment="1">
      <alignment horizontal="center" vertical="center"/>
    </xf>
    <xf numFmtId="177" fontId="22" fillId="0" borderId="18" xfId="57" applyNumberFormat="1" applyFont="1" applyFill="1" applyBorder="1" applyAlignment="1" applyProtection="1">
      <alignment vertical="center" wrapText="1"/>
      <protection/>
    </xf>
    <xf numFmtId="3" fontId="17" fillId="38" borderId="19" xfId="0" applyNumberFormat="1" applyFont="1" applyFill="1" applyBorder="1" applyAlignment="1">
      <alignment horizontal="center" vertical="center"/>
    </xf>
    <xf numFmtId="3" fontId="17" fillId="36" borderId="42" xfId="0" applyNumberFormat="1" applyFont="1" applyFill="1" applyBorder="1" applyAlignment="1">
      <alignment/>
    </xf>
    <xf numFmtId="3" fontId="17" fillId="36" borderId="13" xfId="0" applyNumberFormat="1" applyFont="1" applyFill="1" applyBorder="1" applyAlignment="1">
      <alignment/>
    </xf>
    <xf numFmtId="3" fontId="17" fillId="35" borderId="12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0" fontId="18" fillId="0" borderId="17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3" fontId="17" fillId="0" borderId="12" xfId="0" applyNumberFormat="1" applyFont="1" applyBorder="1" applyAlignment="1">
      <alignment wrapText="1"/>
    </xf>
    <xf numFmtId="3" fontId="17" fillId="0" borderId="42" xfId="0" applyNumberFormat="1" applyFont="1" applyBorder="1" applyAlignment="1">
      <alignment/>
    </xf>
    <xf numFmtId="3" fontId="17" fillId="36" borderId="12" xfId="0" applyNumberFormat="1" applyFont="1" applyFill="1" applyBorder="1" applyAlignment="1">
      <alignment/>
    </xf>
    <xf numFmtId="3" fontId="29" fillId="5" borderId="19" xfId="0" applyNumberFormat="1" applyFont="1" applyFill="1" applyBorder="1" applyAlignment="1">
      <alignment horizontal="center" vertical="center"/>
    </xf>
    <xf numFmtId="175" fontId="16" fillId="36" borderId="12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3" fontId="17" fillId="0" borderId="12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3" fontId="18" fillId="0" borderId="44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3" fontId="18" fillId="0" borderId="26" xfId="0" applyNumberFormat="1" applyFont="1" applyBorder="1" applyAlignment="1">
      <alignment horizontal="right" wrapText="1"/>
    </xf>
    <xf numFmtId="3" fontId="17" fillId="0" borderId="17" xfId="0" applyNumberFormat="1" applyFont="1" applyBorder="1" applyAlignment="1">
      <alignment horizontal="right" wrapText="1"/>
    </xf>
    <xf numFmtId="3" fontId="17" fillId="0" borderId="17" xfId="0" applyNumberFormat="1" applyFont="1" applyBorder="1" applyAlignment="1">
      <alignment wrapText="1"/>
    </xf>
    <xf numFmtId="3" fontId="18" fillId="0" borderId="26" xfId="0" applyNumberFormat="1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2" fillId="36" borderId="0" xfId="0" applyFont="1" applyFill="1" applyAlignment="1">
      <alignment/>
    </xf>
    <xf numFmtId="0" fontId="38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17" fillId="36" borderId="12" xfId="0" applyNumberFormat="1" applyFont="1" applyFill="1" applyBorder="1" applyAlignment="1">
      <alignment horizontal="right" wrapText="1"/>
    </xf>
    <xf numFmtId="3" fontId="17" fillId="36" borderId="12" xfId="0" applyNumberFormat="1" applyFont="1" applyFill="1" applyBorder="1" applyAlignment="1">
      <alignment wrapText="1"/>
    </xf>
    <xf numFmtId="3" fontId="17" fillId="36" borderId="13" xfId="0" applyNumberFormat="1" applyFont="1" applyFill="1" applyBorder="1" applyAlignment="1">
      <alignment horizontal="center" wrapText="1"/>
    </xf>
    <xf numFmtId="3" fontId="17" fillId="36" borderId="45" xfId="0" applyNumberFormat="1" applyFont="1" applyFill="1" applyBorder="1" applyAlignment="1">
      <alignment horizontal="right" wrapText="1"/>
    </xf>
    <xf numFmtId="3" fontId="17" fillId="36" borderId="45" xfId="0" applyNumberFormat="1" applyFont="1" applyFill="1" applyBorder="1" applyAlignment="1">
      <alignment wrapText="1"/>
    </xf>
    <xf numFmtId="3" fontId="17" fillId="36" borderId="42" xfId="0" applyNumberFormat="1" applyFont="1" applyFill="1" applyBorder="1" applyAlignment="1">
      <alignment horizontal="center" wrapText="1"/>
    </xf>
    <xf numFmtId="0" fontId="18" fillId="36" borderId="46" xfId="0" applyFont="1" applyFill="1" applyBorder="1" applyAlignment="1">
      <alignment horizontal="center" vertical="center" wrapText="1"/>
    </xf>
    <xf numFmtId="3" fontId="18" fillId="36" borderId="46" xfId="0" applyNumberFormat="1" applyFont="1" applyFill="1" applyBorder="1" applyAlignment="1">
      <alignment horizontal="right" wrapText="1"/>
    </xf>
    <xf numFmtId="0" fontId="17" fillId="36" borderId="13" xfId="0" applyFont="1" applyFill="1" applyBorder="1" applyAlignment="1">
      <alignment wrapText="1"/>
    </xf>
    <xf numFmtId="0" fontId="41" fillId="0" borderId="25" xfId="0" applyFont="1" applyBorder="1" applyAlignment="1">
      <alignment/>
    </xf>
    <xf numFmtId="0" fontId="40" fillId="0" borderId="17" xfId="0" applyFont="1" applyBorder="1" applyAlignment="1">
      <alignment horizontal="left"/>
    </xf>
    <xf numFmtId="0" fontId="40" fillId="0" borderId="26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28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3" fontId="41" fillId="0" borderId="13" xfId="0" applyNumberFormat="1" applyFont="1" applyBorder="1" applyAlignment="1">
      <alignment/>
    </xf>
    <xf numFmtId="0" fontId="41" fillId="34" borderId="43" xfId="0" applyFont="1" applyFill="1" applyBorder="1" applyAlignment="1">
      <alignment/>
    </xf>
    <xf numFmtId="0" fontId="40" fillId="34" borderId="44" xfId="0" applyFont="1" applyFill="1" applyBorder="1" applyAlignment="1">
      <alignment/>
    </xf>
    <xf numFmtId="3" fontId="40" fillId="34" borderId="47" xfId="0" applyNumberFormat="1" applyFont="1" applyFill="1" applyBorder="1" applyAlignment="1">
      <alignment/>
    </xf>
    <xf numFmtId="3" fontId="40" fillId="34" borderId="48" xfId="0" applyNumberFormat="1" applyFont="1" applyFill="1" applyBorder="1" applyAlignment="1">
      <alignment/>
    </xf>
    <xf numFmtId="169" fontId="7" fillId="39" borderId="12" xfId="0" applyNumberFormat="1" applyFont="1" applyFill="1" applyBorder="1" applyAlignment="1">
      <alignment vertical="center"/>
    </xf>
    <xf numFmtId="3" fontId="17" fillId="36" borderId="45" xfId="56" applyNumberFormat="1" applyFont="1" applyFill="1" applyBorder="1" applyAlignment="1">
      <alignment horizontal="right" wrapText="1"/>
      <protection/>
    </xf>
    <xf numFmtId="3" fontId="17" fillId="36" borderId="45" xfId="56" applyNumberFormat="1" applyFont="1" applyFill="1" applyBorder="1" applyAlignment="1">
      <alignment wrapText="1"/>
      <protection/>
    </xf>
    <xf numFmtId="3" fontId="2" fillId="36" borderId="0" xfId="0" applyNumberFormat="1" applyFont="1" applyFill="1" applyAlignment="1">
      <alignment/>
    </xf>
    <xf numFmtId="3" fontId="38" fillId="0" borderId="0" xfId="0" applyNumberFormat="1" applyFont="1" applyBorder="1" applyAlignment="1">
      <alignment horizontal="center"/>
    </xf>
    <xf numFmtId="3" fontId="38" fillId="36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36" borderId="0" xfId="0" applyNumberFormat="1" applyFont="1" applyFill="1" applyBorder="1" applyAlignment="1">
      <alignment horizontal="center"/>
    </xf>
    <xf numFmtId="3" fontId="18" fillId="36" borderId="17" xfId="0" applyNumberFormat="1" applyFont="1" applyFill="1" applyBorder="1" applyAlignment="1">
      <alignment horizontal="center" vertical="center" wrapText="1"/>
    </xf>
    <xf numFmtId="3" fontId="18" fillId="35" borderId="17" xfId="0" applyNumberFormat="1" applyFont="1" applyFill="1" applyBorder="1" applyAlignment="1">
      <alignment horizontal="center" vertical="center" wrapText="1"/>
    </xf>
    <xf numFmtId="3" fontId="0" fillId="36" borderId="0" xfId="0" applyNumberFormat="1" applyFill="1" applyAlignment="1">
      <alignment/>
    </xf>
    <xf numFmtId="0" fontId="17" fillId="36" borderId="0" xfId="0" applyFont="1" applyFill="1" applyBorder="1" applyAlignment="1">
      <alignment horizontal="center" vertical="center" wrapText="1"/>
    </xf>
    <xf numFmtId="3" fontId="17" fillId="36" borderId="12" xfId="56" applyNumberFormat="1" applyFont="1" applyFill="1" applyBorder="1" applyAlignment="1">
      <alignment horizontal="right" wrapText="1"/>
      <protection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0" fillId="0" borderId="25" xfId="0" applyFont="1" applyBorder="1" applyAlignment="1">
      <alignment/>
    </xf>
    <xf numFmtId="3" fontId="40" fillId="0" borderId="27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12" xfId="0" applyFont="1" applyBorder="1" applyAlignment="1">
      <alignment horizontal="left"/>
    </xf>
    <xf numFmtId="3" fontId="41" fillId="0" borderId="28" xfId="0" applyNumberFormat="1" applyFon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0" fontId="42" fillId="0" borderId="12" xfId="0" applyFont="1" applyBorder="1" applyAlignment="1">
      <alignment wrapText="1"/>
    </xf>
    <xf numFmtId="3" fontId="40" fillId="0" borderId="28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10" fontId="5" fillId="0" borderId="44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34" borderId="34" xfId="0" applyNumberFormat="1" applyFont="1" applyFill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3" fontId="17" fillId="34" borderId="49" xfId="0" applyNumberFormat="1" applyFont="1" applyFill="1" applyBorder="1" applyAlignment="1">
      <alignment/>
    </xf>
    <xf numFmtId="3" fontId="17" fillId="0" borderId="50" xfId="0" applyNumberFormat="1" applyFont="1" applyBorder="1" applyAlignment="1">
      <alignment/>
    </xf>
    <xf numFmtId="0" fontId="3" fillId="35" borderId="12" xfId="0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17" fillId="35" borderId="19" xfId="0" applyNumberFormat="1" applyFont="1" applyFill="1" applyBorder="1" applyAlignment="1">
      <alignment horizontal="center" vertical="center"/>
    </xf>
    <xf numFmtId="3" fontId="37" fillId="40" borderId="12" xfId="46" applyNumberFormat="1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169" fontId="7" fillId="41" borderId="12" xfId="0" applyNumberFormat="1" applyFont="1" applyFill="1" applyBorder="1" applyAlignment="1">
      <alignment vertical="center"/>
    </xf>
    <xf numFmtId="169" fontId="8" fillId="35" borderId="12" xfId="0" applyNumberFormat="1" applyFont="1" applyFill="1" applyBorder="1" applyAlignment="1">
      <alignment vertical="center"/>
    </xf>
    <xf numFmtId="0" fontId="7" fillId="36" borderId="0" xfId="0" applyFont="1" applyFill="1" applyAlignment="1">
      <alignment/>
    </xf>
    <xf numFmtId="3" fontId="8" fillId="35" borderId="12" xfId="0" applyNumberFormat="1" applyFont="1" applyFill="1" applyBorder="1" applyAlignment="1">
      <alignment vertical="center"/>
    </xf>
    <xf numFmtId="3" fontId="7" fillId="35" borderId="12" xfId="0" applyNumberFormat="1" applyFont="1" applyFill="1" applyBorder="1" applyAlignment="1">
      <alignment vertical="center"/>
    </xf>
    <xf numFmtId="3" fontId="8" fillId="35" borderId="19" xfId="0" applyNumberFormat="1" applyFont="1" applyFill="1" applyBorder="1" applyAlignment="1">
      <alignment vertical="center"/>
    </xf>
    <xf numFmtId="3" fontId="8" fillId="35" borderId="16" xfId="0" applyNumberFormat="1" applyFont="1" applyFill="1" applyBorder="1" applyAlignment="1">
      <alignment vertical="center"/>
    </xf>
    <xf numFmtId="3" fontId="0" fillId="36" borderId="0" xfId="0" applyNumberFormat="1" applyFont="1" applyFill="1" applyBorder="1" applyAlignment="1">
      <alignment horizontal="center" vertical="center"/>
    </xf>
    <xf numFmtId="3" fontId="6" fillId="35" borderId="17" xfId="0" applyNumberFormat="1" applyFont="1" applyFill="1" applyBorder="1" applyAlignment="1">
      <alignment horizontal="center" vertical="center" wrapText="1"/>
    </xf>
    <xf numFmtId="3" fontId="7" fillId="36" borderId="0" xfId="0" applyNumberFormat="1" applyFont="1" applyFill="1" applyAlignment="1">
      <alignment horizontal="center" vertical="center"/>
    </xf>
    <xf numFmtId="3" fontId="18" fillId="35" borderId="16" xfId="0" applyNumberFormat="1" applyFont="1" applyFill="1" applyBorder="1" applyAlignment="1">
      <alignment horizontal="center" vertical="center"/>
    </xf>
    <xf numFmtId="3" fontId="28" fillId="35" borderId="19" xfId="0" applyNumberFormat="1" applyFont="1" applyFill="1" applyBorder="1" applyAlignment="1">
      <alignment horizontal="right" vertical="center"/>
    </xf>
    <xf numFmtId="3" fontId="29" fillId="35" borderId="19" xfId="0" applyNumberFormat="1" applyFont="1" applyFill="1" applyBorder="1" applyAlignment="1">
      <alignment horizontal="right" vertical="center"/>
    </xf>
    <xf numFmtId="3" fontId="29" fillId="36" borderId="19" xfId="0" applyNumberFormat="1" applyFont="1" applyFill="1" applyBorder="1" applyAlignment="1">
      <alignment horizontal="center" vertical="center"/>
    </xf>
    <xf numFmtId="3" fontId="7" fillId="36" borderId="0" xfId="0" applyNumberFormat="1" applyFont="1" applyFill="1" applyAlignment="1">
      <alignment horizontal="center"/>
    </xf>
    <xf numFmtId="3" fontId="2" fillId="35" borderId="12" xfId="0" applyNumberFormat="1" applyFont="1" applyFill="1" applyBorder="1" applyAlignment="1">
      <alignment/>
    </xf>
    <xf numFmtId="3" fontId="30" fillId="35" borderId="36" xfId="46" applyNumberFormat="1" applyFont="1" applyFill="1" applyBorder="1" applyAlignment="1" applyProtection="1">
      <alignment/>
      <protection/>
    </xf>
    <xf numFmtId="0" fontId="2" fillId="38" borderId="12" xfId="0" applyFont="1" applyFill="1" applyBorder="1" applyAlignment="1">
      <alignment/>
    </xf>
    <xf numFmtId="3" fontId="2" fillId="38" borderId="12" xfId="0" applyNumberFormat="1" applyFont="1" applyFill="1" applyBorder="1" applyAlignment="1">
      <alignment horizontal="right"/>
    </xf>
    <xf numFmtId="3" fontId="30" fillId="38" borderId="12" xfId="46" applyNumberFormat="1" applyFont="1" applyFill="1" applyBorder="1" applyAlignment="1" applyProtection="1">
      <alignment horizontal="right"/>
      <protection/>
    </xf>
    <xf numFmtId="3" fontId="37" fillId="38" borderId="12" xfId="46" applyNumberFormat="1" applyFont="1" applyFill="1" applyBorder="1" applyAlignment="1" applyProtection="1">
      <alignment horizontal="right"/>
      <protection/>
    </xf>
    <xf numFmtId="3" fontId="30" fillId="38" borderId="36" xfId="46" applyNumberFormat="1" applyFont="1" applyFill="1" applyBorder="1" applyAlignment="1" applyProtection="1">
      <alignment horizontal="right"/>
      <protection/>
    </xf>
    <xf numFmtId="3" fontId="37" fillId="38" borderId="15" xfId="0" applyNumberFormat="1" applyFont="1" applyFill="1" applyBorder="1" applyAlignment="1">
      <alignment horizontal="right"/>
    </xf>
    <xf numFmtId="3" fontId="30" fillId="38" borderId="12" xfId="0" applyNumberFormat="1" applyFont="1" applyFill="1" applyBorder="1" applyAlignment="1">
      <alignment horizontal="right"/>
    </xf>
    <xf numFmtId="0" fontId="3" fillId="38" borderId="12" xfId="0" applyFont="1" applyFill="1" applyBorder="1" applyAlignment="1">
      <alignment horizontal="right"/>
    </xf>
    <xf numFmtId="3" fontId="37" fillId="42" borderId="12" xfId="46" applyNumberFormat="1" applyFont="1" applyFill="1" applyBorder="1" applyAlignment="1" applyProtection="1">
      <alignment horizontal="right"/>
      <protection/>
    </xf>
    <xf numFmtId="3" fontId="37" fillId="38" borderId="16" xfId="0" applyNumberFormat="1" applyFont="1" applyFill="1" applyBorder="1" applyAlignment="1">
      <alignment horizontal="right"/>
    </xf>
    <xf numFmtId="0" fontId="30" fillId="36" borderId="0" xfId="0" applyFont="1" applyFill="1" applyAlignment="1">
      <alignment/>
    </xf>
    <xf numFmtId="3" fontId="3" fillId="38" borderId="12" xfId="0" applyNumberFormat="1" applyFont="1" applyFill="1" applyBorder="1" applyAlignment="1">
      <alignment horizontal="right"/>
    </xf>
    <xf numFmtId="3" fontId="37" fillId="38" borderId="12" xfId="0" applyNumberFormat="1" applyFont="1" applyFill="1" applyBorder="1" applyAlignment="1">
      <alignment horizontal="right"/>
    </xf>
    <xf numFmtId="3" fontId="30" fillId="5" borderId="12" xfId="0" applyNumberFormat="1" applyFont="1" applyFill="1" applyBorder="1" applyAlignment="1">
      <alignment horizontal="right"/>
    </xf>
    <xf numFmtId="0" fontId="18" fillId="0" borderId="47" xfId="0" applyFont="1" applyBorder="1" applyAlignment="1">
      <alignment horizontal="center" wrapText="1"/>
    </xf>
    <xf numFmtId="0" fontId="18" fillId="35" borderId="17" xfId="0" applyFont="1" applyFill="1" applyBorder="1" applyAlignment="1">
      <alignment horizontal="center" wrapText="1"/>
    </xf>
    <xf numFmtId="3" fontId="17" fillId="35" borderId="12" xfId="0" applyNumberFormat="1" applyFont="1" applyFill="1" applyBorder="1" applyAlignment="1">
      <alignment horizontal="right" wrapText="1"/>
    </xf>
    <xf numFmtId="3" fontId="18" fillId="35" borderId="17" xfId="0" applyNumberFormat="1" applyFont="1" applyFill="1" applyBorder="1" applyAlignment="1">
      <alignment horizontal="right" wrapText="1"/>
    </xf>
    <xf numFmtId="3" fontId="17" fillId="35" borderId="17" xfId="0" applyNumberFormat="1" applyFont="1" applyFill="1" applyBorder="1" applyAlignment="1">
      <alignment horizontal="right" wrapText="1"/>
    </xf>
    <xf numFmtId="0" fontId="17" fillId="0" borderId="51" xfId="0" applyFont="1" applyBorder="1" applyAlignment="1">
      <alignment wrapText="1"/>
    </xf>
    <xf numFmtId="0" fontId="17" fillId="0" borderId="45" xfId="0" applyFont="1" applyBorder="1" applyAlignment="1">
      <alignment horizontal="center" wrapText="1"/>
    </xf>
    <xf numFmtId="3" fontId="17" fillId="0" borderId="45" xfId="0" applyNumberFormat="1" applyFont="1" applyBorder="1" applyAlignment="1">
      <alignment wrapText="1"/>
    </xf>
    <xf numFmtId="3" fontId="17" fillId="35" borderId="45" xfId="0" applyNumberFormat="1" applyFont="1" applyFill="1" applyBorder="1" applyAlignment="1">
      <alignment horizontal="right" wrapText="1"/>
    </xf>
    <xf numFmtId="3" fontId="17" fillId="0" borderId="45" xfId="0" applyNumberFormat="1" applyFont="1" applyBorder="1" applyAlignment="1">
      <alignment/>
    </xf>
    <xf numFmtId="0" fontId="17" fillId="36" borderId="52" xfId="0" applyFont="1" applyFill="1" applyBorder="1" applyAlignment="1">
      <alignment horizontal="center" vertical="center" wrapText="1"/>
    </xf>
    <xf numFmtId="3" fontId="18" fillId="0" borderId="52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0" fontId="17" fillId="36" borderId="54" xfId="0" applyFont="1" applyFill="1" applyBorder="1" applyAlignment="1">
      <alignment horizontal="center" vertical="center" wrapText="1"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2" fontId="6" fillId="0" borderId="26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/>
    </xf>
    <xf numFmtId="3" fontId="29" fillId="37" borderId="19" xfId="0" applyNumberFormat="1" applyFont="1" applyFill="1" applyBorder="1" applyAlignment="1">
      <alignment horizontal="right" vertical="center"/>
    </xf>
    <xf numFmtId="3" fontId="18" fillId="37" borderId="19" xfId="0" applyNumberFormat="1" applyFont="1" applyFill="1" applyBorder="1" applyAlignment="1">
      <alignment horizontal="center" vertical="center"/>
    </xf>
    <xf numFmtId="3" fontId="18" fillId="37" borderId="56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wrapText="1"/>
    </xf>
    <xf numFmtId="169" fontId="17" fillId="0" borderId="34" xfId="0" applyNumberFormat="1" applyFont="1" applyFill="1" applyBorder="1" applyAlignment="1">
      <alignment horizontal="center" vertical="center"/>
    </xf>
    <xf numFmtId="3" fontId="18" fillId="35" borderId="34" xfId="0" applyNumberFormat="1" applyFont="1" applyFill="1" applyBorder="1" applyAlignment="1">
      <alignment horizontal="center" vertical="center"/>
    </xf>
    <xf numFmtId="169" fontId="29" fillId="0" borderId="34" xfId="0" applyNumberFormat="1" applyFont="1" applyFill="1" applyBorder="1" applyAlignment="1">
      <alignment horizontal="center" vertical="center"/>
    </xf>
    <xf numFmtId="169" fontId="28" fillId="0" borderId="34" xfId="0" applyNumberFormat="1" applyFont="1" applyFill="1" applyBorder="1" applyAlignment="1">
      <alignment horizontal="center" vertical="center"/>
    </xf>
    <xf numFmtId="169" fontId="29" fillId="0" borderId="57" xfId="0" applyNumberFormat="1" applyFont="1" applyFill="1" applyBorder="1" applyAlignment="1">
      <alignment horizontal="center" vertical="center"/>
    </xf>
    <xf numFmtId="169" fontId="29" fillId="35" borderId="34" xfId="0" applyNumberFormat="1" applyFont="1" applyFill="1" applyBorder="1" applyAlignment="1">
      <alignment horizontal="center" vertical="center"/>
    </xf>
    <xf numFmtId="169" fontId="29" fillId="0" borderId="58" xfId="0" applyNumberFormat="1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/>
    </xf>
    <xf numFmtId="3" fontId="18" fillId="38" borderId="20" xfId="0" applyNumberFormat="1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 wrapText="1"/>
    </xf>
    <xf numFmtId="3" fontId="2" fillId="38" borderId="12" xfId="0" applyNumberFormat="1" applyFont="1" applyFill="1" applyBorder="1" applyAlignment="1">
      <alignment/>
    </xf>
    <xf numFmtId="3" fontId="30" fillId="38" borderId="12" xfId="46" applyNumberFormat="1" applyFont="1" applyFill="1" applyBorder="1" applyAlignment="1" applyProtection="1">
      <alignment/>
      <protection/>
    </xf>
    <xf numFmtId="3" fontId="37" fillId="38" borderId="12" xfId="46" applyNumberFormat="1" applyFont="1" applyFill="1" applyBorder="1" applyAlignment="1" applyProtection="1">
      <alignment/>
      <protection/>
    </xf>
    <xf numFmtId="3" fontId="30" fillId="38" borderId="36" xfId="46" applyNumberFormat="1" applyFont="1" applyFill="1" applyBorder="1" applyAlignment="1" applyProtection="1">
      <alignment/>
      <protection/>
    </xf>
    <xf numFmtId="3" fontId="37" fillId="38" borderId="15" xfId="0" applyNumberFormat="1" applyFont="1" applyFill="1" applyBorder="1" applyAlignment="1">
      <alignment/>
    </xf>
    <xf numFmtId="3" fontId="30" fillId="38" borderId="12" xfId="0" applyNumberFormat="1" applyFont="1" applyFill="1" applyBorder="1" applyAlignment="1">
      <alignment/>
    </xf>
    <xf numFmtId="3" fontId="37" fillId="38" borderId="16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/>
    </xf>
    <xf numFmtId="0" fontId="18" fillId="36" borderId="46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/>
    </xf>
    <xf numFmtId="3" fontId="18" fillId="36" borderId="0" xfId="0" applyNumberFormat="1" applyFont="1" applyFill="1" applyBorder="1" applyAlignment="1">
      <alignment/>
    </xf>
    <xf numFmtId="0" fontId="17" fillId="36" borderId="59" xfId="0" applyFont="1" applyFill="1" applyBorder="1" applyAlignment="1">
      <alignment horizontal="center" vertical="center" wrapText="1"/>
    </xf>
    <xf numFmtId="3" fontId="18" fillId="36" borderId="59" xfId="0" applyNumberFormat="1" applyFont="1" applyFill="1" applyBorder="1" applyAlignment="1">
      <alignment/>
    </xf>
    <xf numFmtId="3" fontId="18" fillId="36" borderId="60" xfId="0" applyNumberFormat="1" applyFont="1" applyFill="1" applyBorder="1" applyAlignment="1">
      <alignment/>
    </xf>
    <xf numFmtId="0" fontId="17" fillId="36" borderId="52" xfId="0" applyFont="1" applyFill="1" applyBorder="1" applyAlignment="1">
      <alignment horizontal="center" vertical="center" wrapText="1"/>
    </xf>
    <xf numFmtId="3" fontId="18" fillId="36" borderId="52" xfId="0" applyNumberFormat="1" applyFont="1" applyFill="1" applyBorder="1" applyAlignment="1">
      <alignment/>
    </xf>
    <xf numFmtId="3" fontId="18" fillId="36" borderId="53" xfId="0" applyNumberFormat="1" applyFont="1" applyFill="1" applyBorder="1" applyAlignment="1">
      <alignment/>
    </xf>
    <xf numFmtId="0" fontId="17" fillId="36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3" fontId="18" fillId="36" borderId="54" xfId="0" applyNumberFormat="1" applyFont="1" applyFill="1" applyBorder="1" applyAlignment="1">
      <alignment/>
    </xf>
    <xf numFmtId="3" fontId="18" fillId="36" borderId="55" xfId="0" applyNumberFormat="1" applyFont="1" applyFill="1" applyBorder="1" applyAlignment="1">
      <alignment/>
    </xf>
    <xf numFmtId="3" fontId="18" fillId="36" borderId="12" xfId="0" applyNumberFormat="1" applyFont="1" applyFill="1" applyBorder="1" applyAlignment="1">
      <alignment horizontal="right" wrapText="1"/>
    </xf>
    <xf numFmtId="3" fontId="18" fillId="36" borderId="13" xfId="0" applyNumberFormat="1" applyFont="1" applyFill="1" applyBorder="1" applyAlignment="1">
      <alignment horizontal="right" wrapText="1"/>
    </xf>
    <xf numFmtId="0" fontId="17" fillId="36" borderId="16" xfId="0" applyFont="1" applyFill="1" applyBorder="1" applyAlignment="1">
      <alignment horizontal="center" vertical="center" wrapText="1"/>
    </xf>
    <xf numFmtId="3" fontId="18" fillId="36" borderId="18" xfId="0" applyNumberFormat="1" applyFont="1" applyFill="1" applyBorder="1" applyAlignment="1">
      <alignment horizontal="right" wrapText="1"/>
    </xf>
    <xf numFmtId="3" fontId="17" fillId="36" borderId="13" xfId="0" applyNumberFormat="1" applyFont="1" applyFill="1" applyBorder="1" applyAlignment="1">
      <alignment wrapText="1"/>
    </xf>
    <xf numFmtId="0" fontId="17" fillId="36" borderId="61" xfId="0" applyFont="1" applyFill="1" applyBorder="1" applyAlignment="1">
      <alignment horizontal="center" vertical="center" wrapText="1"/>
    </xf>
    <xf numFmtId="3" fontId="17" fillId="36" borderId="61" xfId="0" applyNumberFormat="1" applyFont="1" applyFill="1" applyBorder="1" applyAlignment="1">
      <alignment horizontal="right" wrapText="1"/>
    </xf>
    <xf numFmtId="3" fontId="17" fillId="36" borderId="61" xfId="0" applyNumberFormat="1" applyFont="1" applyFill="1" applyBorder="1" applyAlignment="1">
      <alignment wrapText="1"/>
    </xf>
    <xf numFmtId="3" fontId="17" fillId="36" borderId="62" xfId="0" applyNumberFormat="1" applyFont="1" applyFill="1" applyBorder="1" applyAlignment="1">
      <alignment wrapText="1"/>
    </xf>
    <xf numFmtId="3" fontId="17" fillId="36" borderId="52" xfId="0" applyNumberFormat="1" applyFont="1" applyFill="1" applyBorder="1" applyAlignment="1">
      <alignment horizontal="right" wrapText="1"/>
    </xf>
    <xf numFmtId="3" fontId="17" fillId="36" borderId="52" xfId="0" applyNumberFormat="1" applyFont="1" applyFill="1" applyBorder="1" applyAlignment="1">
      <alignment wrapText="1"/>
    </xf>
    <xf numFmtId="3" fontId="17" fillId="36" borderId="53" xfId="0" applyNumberFormat="1" applyFont="1" applyFill="1" applyBorder="1" applyAlignment="1">
      <alignment wrapText="1"/>
    </xf>
    <xf numFmtId="0" fontId="18" fillId="36" borderId="12" xfId="0" applyFont="1" applyFill="1" applyBorder="1" applyAlignment="1">
      <alignment horizontal="center" vertical="center" wrapText="1"/>
    </xf>
    <xf numFmtId="3" fontId="18" fillId="36" borderId="45" xfId="56" applyNumberFormat="1" applyFont="1" applyFill="1" applyBorder="1" applyAlignment="1">
      <alignment horizontal="right" wrapText="1"/>
      <protection/>
    </xf>
    <xf numFmtId="3" fontId="18" fillId="36" borderId="45" xfId="56" applyNumberFormat="1" applyFont="1" applyFill="1" applyBorder="1" applyAlignment="1">
      <alignment wrapText="1"/>
      <protection/>
    </xf>
    <xf numFmtId="3" fontId="18" fillId="36" borderId="52" xfId="0" applyNumberFormat="1" applyFont="1" applyFill="1" applyBorder="1" applyAlignment="1">
      <alignment horizontal="right" wrapText="1"/>
    </xf>
    <xf numFmtId="3" fontId="18" fillId="36" borderId="52" xfId="0" applyNumberFormat="1" applyFont="1" applyFill="1" applyBorder="1" applyAlignment="1">
      <alignment wrapText="1"/>
    </xf>
    <xf numFmtId="3" fontId="17" fillId="36" borderId="63" xfId="0" applyNumberFormat="1" applyFont="1" applyFill="1" applyBorder="1" applyAlignment="1">
      <alignment horizontal="right" wrapText="1"/>
    </xf>
    <xf numFmtId="3" fontId="17" fillId="36" borderId="63" xfId="0" applyNumberFormat="1" applyFont="1" applyFill="1" applyBorder="1" applyAlignment="1">
      <alignment wrapText="1"/>
    </xf>
    <xf numFmtId="3" fontId="17" fillId="36" borderId="64" xfId="0" applyNumberFormat="1" applyFont="1" applyFill="1" applyBorder="1" applyAlignment="1">
      <alignment wrapText="1"/>
    </xf>
    <xf numFmtId="3" fontId="18" fillId="36" borderId="61" xfId="0" applyNumberFormat="1" applyFont="1" applyFill="1" applyBorder="1" applyAlignment="1">
      <alignment horizontal="right" wrapText="1"/>
    </xf>
    <xf numFmtId="3" fontId="18" fillId="36" borderId="61" xfId="0" applyNumberFormat="1" applyFont="1" applyFill="1" applyBorder="1" applyAlignment="1">
      <alignment wrapText="1"/>
    </xf>
    <xf numFmtId="3" fontId="18" fillId="36" borderId="65" xfId="0" applyNumberFormat="1" applyFont="1" applyFill="1" applyBorder="1" applyAlignment="1">
      <alignment/>
    </xf>
    <xf numFmtId="3" fontId="18" fillId="36" borderId="45" xfId="0" applyNumberFormat="1" applyFont="1" applyFill="1" applyBorder="1" applyAlignment="1">
      <alignment wrapText="1"/>
    </xf>
    <xf numFmtId="3" fontId="18" fillId="36" borderId="36" xfId="0" applyNumberFormat="1" applyFont="1" applyFill="1" applyBorder="1" applyAlignment="1">
      <alignment horizontal="right" wrapText="1"/>
    </xf>
    <xf numFmtId="3" fontId="18" fillId="36" borderId="36" xfId="0" applyNumberFormat="1" applyFont="1" applyFill="1" applyBorder="1" applyAlignment="1">
      <alignment wrapText="1"/>
    </xf>
    <xf numFmtId="3" fontId="18" fillId="36" borderId="12" xfId="0" applyNumberFormat="1" applyFont="1" applyFill="1" applyBorder="1" applyAlignment="1">
      <alignment wrapText="1"/>
    </xf>
    <xf numFmtId="3" fontId="18" fillId="36" borderId="45" xfId="0" applyNumberFormat="1" applyFont="1" applyFill="1" applyBorder="1" applyAlignment="1">
      <alignment horizontal="right" wrapText="1"/>
    </xf>
    <xf numFmtId="3" fontId="18" fillId="36" borderId="42" xfId="0" applyNumberFormat="1" applyFont="1" applyFill="1" applyBorder="1" applyAlignment="1">
      <alignment/>
    </xf>
    <xf numFmtId="0" fontId="3" fillId="35" borderId="66" xfId="0" applyFont="1" applyFill="1" applyBorder="1" applyAlignment="1">
      <alignment horizontal="center" wrapText="1"/>
    </xf>
    <xf numFmtId="0" fontId="3" fillId="35" borderId="67" xfId="0" applyFont="1" applyFill="1" applyBorder="1" applyAlignment="1">
      <alignment horizontal="center" wrapText="1"/>
    </xf>
    <xf numFmtId="0" fontId="3" fillId="35" borderId="68" xfId="0" applyFont="1" applyFill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38" borderId="66" xfId="0" applyFont="1" applyFill="1" applyBorder="1" applyAlignment="1">
      <alignment horizontal="center" vertical="center" wrapText="1"/>
    </xf>
    <xf numFmtId="0" fontId="3" fillId="38" borderId="67" xfId="0" applyFont="1" applyFill="1" applyBorder="1" applyAlignment="1">
      <alignment horizontal="center" vertical="center" wrapText="1"/>
    </xf>
    <xf numFmtId="0" fontId="3" fillId="38" borderId="6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wrapText="1"/>
    </xf>
    <xf numFmtId="0" fontId="18" fillId="0" borderId="76" xfId="0" applyFont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7" fillId="36" borderId="80" xfId="0" applyFont="1" applyFill="1" applyBorder="1" applyAlignment="1">
      <alignment horizontal="center" vertical="center"/>
    </xf>
    <xf numFmtId="0" fontId="18" fillId="36" borderId="80" xfId="0" applyFont="1" applyFill="1" applyBorder="1" applyAlignment="1">
      <alignment horizontal="center" vertical="center" wrapText="1"/>
    </xf>
    <xf numFmtId="0" fontId="18" fillId="36" borderId="81" xfId="0" applyFont="1" applyFill="1" applyBorder="1" applyAlignment="1">
      <alignment horizontal="center" vertical="center" wrapText="1"/>
    </xf>
    <xf numFmtId="0" fontId="18" fillId="36" borderId="82" xfId="0" applyFont="1" applyFill="1" applyBorder="1" applyAlignment="1">
      <alignment horizontal="center" vertical="center" wrapText="1"/>
    </xf>
    <xf numFmtId="0" fontId="17" fillId="36" borderId="51" xfId="0" applyFont="1" applyFill="1" applyBorder="1" applyAlignment="1">
      <alignment horizontal="center" vertical="center" wrapText="1"/>
    </xf>
    <xf numFmtId="0" fontId="17" fillId="36" borderId="7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83" xfId="0" applyFont="1" applyFill="1" applyBorder="1" applyAlignment="1">
      <alignment horizontal="center" vertical="center" wrapText="1"/>
    </xf>
    <xf numFmtId="0" fontId="17" fillId="36" borderId="84" xfId="0" applyFont="1" applyFill="1" applyBorder="1" applyAlignment="1">
      <alignment horizontal="center" vertical="center" wrapText="1"/>
    </xf>
    <xf numFmtId="0" fontId="17" fillId="36" borderId="85" xfId="0" applyFont="1" applyFill="1" applyBorder="1" applyAlignment="1">
      <alignment horizontal="center" vertical="center" wrapText="1"/>
    </xf>
    <xf numFmtId="0" fontId="17" fillId="36" borderId="86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0" borderId="80" xfId="0" applyFont="1" applyBorder="1" applyAlignment="1">
      <alignment horizontal="center" wrapText="1"/>
    </xf>
    <xf numFmtId="0" fontId="18" fillId="0" borderId="81" xfId="0" applyFont="1" applyBorder="1" applyAlignment="1">
      <alignment horizont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24" fillId="0" borderId="46" xfId="57" applyFont="1" applyFill="1" applyBorder="1" applyAlignment="1">
      <alignment horizontal="justify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31" fillId="0" borderId="0" xfId="57" applyFont="1" applyFill="1" applyAlignment="1">
      <alignment horizontal="center" vertical="center" wrapText="1"/>
      <protection/>
    </xf>
    <xf numFmtId="0" fontId="27" fillId="0" borderId="0" xfId="57" applyFont="1" applyFill="1" applyAlignment="1">
      <alignment horizontal="center" vertical="center" wrapText="1"/>
      <protection/>
    </xf>
    <xf numFmtId="0" fontId="25" fillId="0" borderId="51" xfId="57" applyFont="1" applyFill="1" applyBorder="1" applyAlignment="1" applyProtection="1">
      <alignment horizontal="center" vertical="center" wrapText="1"/>
      <protection/>
    </xf>
    <xf numFmtId="0" fontId="25" fillId="0" borderId="21" xfId="57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11. számú melléklet Közvetett támogat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D1">
      <selection activeCell="G38" sqref="G38"/>
    </sheetView>
  </sheetViews>
  <sheetFormatPr defaultColWidth="9.140625" defaultRowHeight="12.75"/>
  <cols>
    <col min="1" max="1" width="29.421875" style="1" customWidth="1"/>
    <col min="2" max="2" width="12.57421875" style="1" customWidth="1"/>
    <col min="3" max="3" width="11.28125" style="1" customWidth="1"/>
    <col min="4" max="4" width="14.140625" style="303" customWidth="1"/>
    <col min="5" max="5" width="14.28125" style="303" customWidth="1"/>
    <col min="6" max="6" width="14.28125" style="1" customWidth="1"/>
    <col min="7" max="7" width="14.7109375" style="303" customWidth="1"/>
    <col min="8" max="8" width="8.28125" style="1" customWidth="1"/>
    <col min="9" max="9" width="6.28125" style="1" customWidth="1"/>
    <col min="10" max="10" width="32.421875" style="1" customWidth="1"/>
    <col min="11" max="11" width="11.140625" style="1" customWidth="1"/>
    <col min="12" max="12" width="11.57421875" style="2" customWidth="1"/>
    <col min="13" max="13" width="14.28125" style="303" customWidth="1"/>
    <col min="14" max="14" width="15.421875" style="303" customWidth="1"/>
    <col min="15" max="15" width="15.421875" style="1" customWidth="1"/>
    <col min="16" max="16" width="14.7109375" style="303" customWidth="1"/>
    <col min="17" max="17" width="7.57421875" style="75" customWidth="1"/>
    <col min="18" max="18" width="6.8515625" style="75" customWidth="1"/>
  </cols>
  <sheetData>
    <row r="1" ht="12.75">
      <c r="L1" s="3"/>
    </row>
    <row r="2" spans="1:18" ht="15.75">
      <c r="A2" s="508" t="s">
        <v>40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15.75">
      <c r="A3" s="508" t="s">
        <v>381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spans="1:18" ht="15.75">
      <c r="A4" s="508" t="s">
        <v>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2:18" ht="13.5" thickBot="1">
      <c r="L5"/>
      <c r="P5" s="509" t="s">
        <v>325</v>
      </c>
      <c r="Q5" s="509"/>
      <c r="R5" s="509"/>
    </row>
    <row r="6" spans="1:22" ht="12.75" customHeight="1">
      <c r="A6" s="510" t="s">
        <v>2</v>
      </c>
      <c r="B6" s="502" t="s">
        <v>356</v>
      </c>
      <c r="C6" s="502" t="s">
        <v>355</v>
      </c>
      <c r="D6" s="499" t="s">
        <v>354</v>
      </c>
      <c r="E6" s="499" t="s">
        <v>382</v>
      </c>
      <c r="F6" s="505" t="s">
        <v>393</v>
      </c>
      <c r="G6" s="517" t="s">
        <v>353</v>
      </c>
      <c r="H6" s="517"/>
      <c r="I6" s="517"/>
      <c r="J6" s="510" t="s">
        <v>6</v>
      </c>
      <c r="K6" s="502" t="s">
        <v>356</v>
      </c>
      <c r="L6" s="502" t="s">
        <v>355</v>
      </c>
      <c r="M6" s="499" t="s">
        <v>354</v>
      </c>
      <c r="N6" s="499" t="s">
        <v>382</v>
      </c>
      <c r="O6" s="505" t="s">
        <v>393</v>
      </c>
      <c r="P6" s="517" t="s">
        <v>353</v>
      </c>
      <c r="Q6" s="517"/>
      <c r="R6" s="517"/>
      <c r="V6" t="s">
        <v>313</v>
      </c>
    </row>
    <row r="7" spans="1:18" ht="12.75">
      <c r="A7" s="511"/>
      <c r="B7" s="503"/>
      <c r="C7" s="503"/>
      <c r="D7" s="500"/>
      <c r="E7" s="500"/>
      <c r="F7" s="506"/>
      <c r="G7" s="515" t="s">
        <v>3</v>
      </c>
      <c r="H7" s="518" t="s">
        <v>4</v>
      </c>
      <c r="I7" s="513" t="s">
        <v>5</v>
      </c>
      <c r="J7" s="511"/>
      <c r="K7" s="503"/>
      <c r="L7" s="503"/>
      <c r="M7" s="500"/>
      <c r="N7" s="500"/>
      <c r="O7" s="506"/>
      <c r="P7" s="515" t="s">
        <v>3</v>
      </c>
      <c r="Q7" s="518" t="s">
        <v>4</v>
      </c>
      <c r="R7" s="513" t="s">
        <v>5</v>
      </c>
    </row>
    <row r="8" spans="1:18" ht="29.25" customHeight="1" thickBot="1">
      <c r="A8" s="512"/>
      <c r="B8" s="504"/>
      <c r="C8" s="504"/>
      <c r="D8" s="501"/>
      <c r="E8" s="501"/>
      <c r="F8" s="507"/>
      <c r="G8" s="516"/>
      <c r="H8" s="519"/>
      <c r="I8" s="514"/>
      <c r="J8" s="512"/>
      <c r="K8" s="504"/>
      <c r="L8" s="504"/>
      <c r="M8" s="501"/>
      <c r="N8" s="501"/>
      <c r="O8" s="507"/>
      <c r="P8" s="516"/>
      <c r="Q8" s="519"/>
      <c r="R8" s="514"/>
    </row>
    <row r="9" spans="1:18" ht="12.75">
      <c r="A9" s="4"/>
      <c r="B9" s="6"/>
      <c r="C9" s="6"/>
      <c r="D9" s="366"/>
      <c r="E9" s="366"/>
      <c r="F9" s="399"/>
      <c r="G9" s="453"/>
      <c r="H9" s="73"/>
      <c r="I9" s="73"/>
      <c r="J9" s="4"/>
      <c r="K9" s="6"/>
      <c r="L9" s="7"/>
      <c r="M9" s="368"/>
      <c r="N9" s="368"/>
      <c r="O9" s="392"/>
      <c r="P9" s="455"/>
      <c r="Q9" s="76"/>
      <c r="R9" s="78"/>
    </row>
    <row r="10" spans="1:18" ht="12.75">
      <c r="A10" s="4" t="s">
        <v>7</v>
      </c>
      <c r="B10" s="10"/>
      <c r="C10" s="10"/>
      <c r="D10" s="367"/>
      <c r="E10" s="367"/>
      <c r="F10" s="403"/>
      <c r="G10" s="458"/>
      <c r="H10" s="74"/>
      <c r="I10" s="74"/>
      <c r="J10" s="11" t="s">
        <v>8</v>
      </c>
      <c r="K10" s="12"/>
      <c r="L10" s="12"/>
      <c r="M10" s="367"/>
      <c r="N10" s="367"/>
      <c r="O10" s="403"/>
      <c r="P10" s="454"/>
      <c r="Q10" s="26"/>
      <c r="R10" s="79"/>
    </row>
    <row r="11" spans="1:18" ht="26.25">
      <c r="A11" s="14" t="s">
        <v>9</v>
      </c>
      <c r="B11" s="161">
        <f>'4.sz.mell. Mérleg ÖNK'!B11+'5.sz.mell. Mérleg OVI'!B11</f>
        <v>76335769</v>
      </c>
      <c r="C11" s="161">
        <f>'4.sz.mell. Mérleg ÖNK'!C11+'5.sz.mell. Mérleg OVI'!C11</f>
        <v>100471983</v>
      </c>
      <c r="D11" s="165">
        <f>'4.sz.mell. Mérleg ÖNK'!D11+'5.sz.mell. Mérleg OVI'!D11</f>
        <v>80834773</v>
      </c>
      <c r="E11" s="165">
        <f>'4.sz.mell. Mérleg ÖNK'!E11+'5.sz.mell. Mérleg OVI'!E11</f>
        <v>107313749</v>
      </c>
      <c r="F11" s="404">
        <f>'4.sz.mell. Mérleg ÖNK'!F11+'5.sz.mell. Mérleg OVI'!F11</f>
        <v>55274369</v>
      </c>
      <c r="G11" s="165">
        <f>'4.sz.mell. Mérleg ÖNK'!G11+'5.sz.mell. Mérleg OVI'!G11</f>
        <v>55274369</v>
      </c>
      <c r="H11" s="162">
        <f>'4.sz.mell. Mérleg ÖNK'!H11+'5.sz.mell. Mérleg OVI'!H11</f>
        <v>0</v>
      </c>
      <c r="I11" s="162">
        <f>'4.sz.mell. Mérleg ÖNK'!I11+'5.sz.mell. Mérleg OVI'!I11</f>
        <v>51.868268680401975</v>
      </c>
      <c r="J11" s="15" t="s">
        <v>10</v>
      </c>
      <c r="K11" s="161">
        <v>137138454</v>
      </c>
      <c r="L11" s="161">
        <f>'4.sz.mell. Mérleg ÖNK'!L11+'5.sz.mell. Mérleg OVI'!L11</f>
        <v>166063966</v>
      </c>
      <c r="M11" s="165">
        <f>'4.sz.mell. Mérleg ÖNK'!M11+'5.sz.mell. Mérleg OVI'!M11</f>
        <v>129398473</v>
      </c>
      <c r="N11" s="165">
        <f>'4.sz.mell. Mérleg ÖNK'!N11+'5.sz.mell. Mérleg OVI'!N11</f>
        <v>181761436</v>
      </c>
      <c r="O11" s="404">
        <f>'4.sz.mell. Mérleg ÖNK'!O11+'5.sz.mell. Mérleg OVI'!O11</f>
        <v>95716069</v>
      </c>
      <c r="P11" s="165">
        <f>'4.sz.mell. Mérleg ÖNK'!P11+'5.sz.mell. Mérleg OVI'!P11</f>
        <v>95716069</v>
      </c>
      <c r="Q11" s="162">
        <f>'4.sz.mell. Mérleg ÖNK'!Q11+'5.sz.mell. Mérleg OVI'!Q11</f>
        <v>0</v>
      </c>
      <c r="R11" s="170">
        <f>'4.sz.mell. Mérleg ÖNK'!R11+'5.sz.mell. Mérleg OVI'!R11</f>
        <v>0</v>
      </c>
    </row>
    <row r="12" spans="1:18" ht="25.5" customHeight="1">
      <c r="A12" s="16" t="s">
        <v>11</v>
      </c>
      <c r="B12" s="161">
        <f>'4.sz.mell. Mérleg ÖNK'!B12+'5.sz.mell. Mérleg OVI'!B12</f>
        <v>10092630</v>
      </c>
      <c r="C12" s="161">
        <f>'4.sz.mell. Mérleg ÖNK'!C12+'5.sz.mell. Mérleg OVI'!C12</f>
        <v>10954002</v>
      </c>
      <c r="D12" s="165">
        <f>'4.sz.mell. Mérleg ÖNK'!D12+'5.sz.mell. Mérleg OVI'!D12</f>
        <v>10078701</v>
      </c>
      <c r="E12" s="165">
        <f>'4.sz.mell. Mérleg ÖNK'!E12+'5.sz.mell. Mérleg OVI'!E12</f>
        <v>11834061</v>
      </c>
      <c r="F12" s="404">
        <f>'4.sz.mell. Mérleg ÖNK'!F12+'5.sz.mell. Mérleg OVI'!F12</f>
        <v>6101992</v>
      </c>
      <c r="G12" s="165">
        <f>'4.sz.mell. Mérleg ÖNK'!G12+'5.sz.mell. Mérleg OVI'!G12</f>
        <v>6101992</v>
      </c>
      <c r="H12" s="162">
        <f>'4.sz.mell. Mérleg ÖNK'!H12+'5.sz.mell. Mérleg OVI'!H12</f>
        <v>0</v>
      </c>
      <c r="I12" s="162">
        <f>'4.sz.mell. Mérleg ÖNK'!I12+'5.sz.mell. Mérleg OVI'!I12</f>
        <v>51.94695015358038</v>
      </c>
      <c r="J12" s="17" t="s">
        <v>12</v>
      </c>
      <c r="K12" s="161">
        <v>57063397</v>
      </c>
      <c r="L12" s="161">
        <f>'4.sz.mell. Mérleg ÖNK'!L12+'5.sz.mell. Mérleg OVI'!L12</f>
        <v>42387676</v>
      </c>
      <c r="M12" s="165">
        <f>'4.sz.mell. Mérleg ÖNK'!M12+'5.sz.mell. Mérleg OVI'!M12</f>
        <v>53070000</v>
      </c>
      <c r="N12" s="165">
        <f>'4.sz.mell. Mérleg ÖNK'!N12+'5.sz.mell. Mérleg OVI'!N12</f>
        <v>53070000</v>
      </c>
      <c r="O12" s="404">
        <f>'4.sz.mell. Mérleg ÖNK'!O12+'5.sz.mell. Mérleg OVI'!O12</f>
        <v>41935106</v>
      </c>
      <c r="P12" s="165">
        <f>'4.sz.mell. Mérleg ÖNK'!P12+'5.sz.mell. Mérleg OVI'!P12</f>
        <v>41935106</v>
      </c>
      <c r="Q12" s="162">
        <f>'4.sz.mell. Mérleg ÖNK'!Q12+'5.sz.mell. Mérleg OVI'!Q12</f>
        <v>0</v>
      </c>
      <c r="R12" s="170">
        <f>'4.sz.mell. Mérleg ÖNK'!R12+'5.sz.mell. Mérleg OVI'!R12</f>
        <v>0</v>
      </c>
    </row>
    <row r="13" spans="1:21" ht="14.25" customHeight="1">
      <c r="A13" s="14" t="s">
        <v>13</v>
      </c>
      <c r="B13" s="161">
        <f>'4.sz.mell. Mérleg ÖNK'!B13+'5.sz.mell. Mérleg OVI'!B13</f>
        <v>127470103</v>
      </c>
      <c r="C13" s="161">
        <f>'4.sz.mell. Mérleg ÖNK'!C13+'5.sz.mell. Mérleg OVI'!C13</f>
        <v>175268859</v>
      </c>
      <c r="D13" s="165">
        <f>'4.sz.mell. Mérleg ÖNK'!D13+'5.sz.mell. Mérleg OVI'!D13</f>
        <v>89017174</v>
      </c>
      <c r="E13" s="165">
        <f>'4.sz.mell. Mérleg ÖNK'!E13+'5.sz.mell. Mérleg OVI'!E13</f>
        <v>116090654</v>
      </c>
      <c r="F13" s="404">
        <f>'4.sz.mell. Mérleg ÖNK'!F13+'5.sz.mell. Mérleg OVI'!F13</f>
        <v>75845296</v>
      </c>
      <c r="G13" s="165">
        <f>'4.sz.mell. Mérleg ÖNK'!G13+'5.sz.mell. Mérleg OVI'!G13</f>
        <v>75845296</v>
      </c>
      <c r="H13" s="162">
        <f>'4.sz.mell. Mérleg ÖNK'!H13+'5.sz.mell. Mérleg OVI'!H13</f>
        <v>0</v>
      </c>
      <c r="I13" s="162">
        <f>'4.sz.mell. Mérleg ÖNK'!I13+'5.sz.mell. Mérleg OVI'!I13</f>
        <v>0</v>
      </c>
      <c r="J13" s="15" t="s">
        <v>14</v>
      </c>
      <c r="K13" s="161">
        <v>38358742</v>
      </c>
      <c r="L13" s="161">
        <f>'4.sz.mell. Mérleg ÖNK'!L13+'5.sz.mell. Mérleg OVI'!L13</f>
        <v>79874793</v>
      </c>
      <c r="M13" s="165">
        <f>'4.sz.mell. Mérleg ÖNK'!M13+'5.sz.mell. Mérleg OVI'!M13</f>
        <v>23873391</v>
      </c>
      <c r="N13" s="165">
        <f>'4.sz.mell. Mérleg ÖNK'!N13+'5.sz.mell. Mérleg OVI'!N13</f>
        <v>23873391</v>
      </c>
      <c r="O13" s="404">
        <f>'4.sz.mell. Mérleg ÖNK'!O13+'5.sz.mell. Mérleg OVI'!O13</f>
        <v>20212540</v>
      </c>
      <c r="P13" s="165">
        <f>'4.sz.mell. Mérleg ÖNK'!P13+'5.sz.mell. Mérleg OVI'!P13</f>
        <v>20200614</v>
      </c>
      <c r="Q13" s="162">
        <f>'4.sz.mell. Mérleg ÖNK'!Q13+'5.sz.mell. Mérleg OVI'!Q13</f>
        <v>0</v>
      </c>
      <c r="R13" s="170">
        <f>'4.sz.mell. Mérleg ÖNK'!R13+'5.sz.mell. Mérleg OVI'!R13</f>
        <v>0</v>
      </c>
      <c r="S13" s="18"/>
      <c r="T13" s="19"/>
      <c r="U13" s="18"/>
    </row>
    <row r="14" spans="1:18" ht="15">
      <c r="A14" s="14" t="s">
        <v>15</v>
      </c>
      <c r="B14" s="161">
        <f>'4.sz.mell. Mérleg ÖNK'!B14+'5.sz.mell. Mérleg OVI'!B14</f>
        <v>2596733</v>
      </c>
      <c r="C14" s="161">
        <f>'4.sz.mell. Mérleg ÖNK'!C14+'5.sz.mell. Mérleg OVI'!C14</f>
        <v>1188189</v>
      </c>
      <c r="D14" s="165">
        <f>'4.sz.mell. Mérleg ÖNK'!D14+'5.sz.mell. Mérleg OVI'!D14</f>
        <v>3000000</v>
      </c>
      <c r="E14" s="165">
        <f>'4.sz.mell. Mérleg ÖNK'!E14+'5.sz.mell. Mérleg OVI'!E14</f>
        <v>3000000</v>
      </c>
      <c r="F14" s="404">
        <f>'4.sz.mell. Mérleg ÖNK'!F14+'5.sz.mell. Mérleg OVI'!F14</f>
        <v>780100</v>
      </c>
      <c r="G14" s="165">
        <f>'4.sz.mell. Mérleg ÖNK'!G14+'5.sz.mell. Mérleg OVI'!G14</f>
        <v>780100</v>
      </c>
      <c r="H14" s="162">
        <f>'4.sz.mell. Mérleg ÖNK'!H14+'5.sz.mell. Mérleg OVI'!H14</f>
        <v>0</v>
      </c>
      <c r="I14" s="162">
        <f>'4.sz.mell. Mérleg ÖNK'!I14+'5.sz.mell. Mérleg OVI'!I14</f>
        <v>26.003333333333334</v>
      </c>
      <c r="J14" s="17" t="s">
        <v>16</v>
      </c>
      <c r="K14" s="161">
        <v>88630</v>
      </c>
      <c r="L14" s="161">
        <f>'4.sz.mell. Mérleg ÖNK'!L14+'5.sz.mell. Mérleg OVI'!L14</f>
        <v>1077428</v>
      </c>
      <c r="M14" s="165">
        <f>'4.sz.mell. Mérleg ÖNK'!M14+'5.sz.mell. Mérleg OVI'!M14</f>
        <v>0</v>
      </c>
      <c r="N14" s="165">
        <f>'4.sz.mell. Mérleg ÖNK'!N14+'5.sz.mell. Mérleg OVI'!N14</f>
        <v>0</v>
      </c>
      <c r="O14" s="404">
        <f>'4.sz.mell. Mérleg ÖNK'!O14+'5.sz.mell. Mérleg OVI'!O14</f>
        <v>0</v>
      </c>
      <c r="P14" s="165">
        <f>'4.sz.mell. Mérleg ÖNK'!P14+'5.sz.mell. Mérleg OVI'!P14</f>
        <v>0</v>
      </c>
      <c r="Q14" s="162">
        <f>'4.sz.mell. Mérleg ÖNK'!Q14+'5.sz.mell. Mérleg OVI'!Q14</f>
        <v>0</v>
      </c>
      <c r="R14" s="170">
        <f>'4.sz.mell. Mérleg ÖNK'!R14+'5.sz.mell. Mérleg OVI'!R14</f>
        <v>0</v>
      </c>
    </row>
    <row r="15" spans="1:21" ht="15">
      <c r="A15" s="14" t="s">
        <v>17</v>
      </c>
      <c r="B15" s="161">
        <f>'4.sz.mell. Mérleg ÖNK'!B15+'5.sz.mell. Mérleg OVI'!B15</f>
        <v>41559634</v>
      </c>
      <c r="C15" s="161">
        <f>'4.sz.mell. Mérleg ÖNK'!C15+'5.sz.mell. Mérleg OVI'!C15</f>
        <v>31602725</v>
      </c>
      <c r="D15" s="165">
        <f>'4.sz.mell. Mérleg ÖNK'!D15+'5.sz.mell. Mérleg OVI'!D15</f>
        <v>42111387</v>
      </c>
      <c r="E15" s="165">
        <f>'4.sz.mell. Mérleg ÖNK'!E15+'5.sz.mell. Mérleg OVI'!E15</f>
        <v>42111387</v>
      </c>
      <c r="F15" s="404">
        <f>'4.sz.mell. Mérleg ÖNK'!F15+'5.sz.mell. Mérleg OVI'!F15</f>
        <v>26187605</v>
      </c>
      <c r="G15" s="165">
        <f>'4.sz.mell. Mérleg ÖNK'!G15+'5.sz.mell. Mérleg OVI'!G15</f>
        <v>26187605</v>
      </c>
      <c r="H15" s="162">
        <f>'4.sz.mell. Mérleg ÖNK'!H15+'5.sz.mell. Mérleg OVI'!H15</f>
        <v>0</v>
      </c>
      <c r="I15" s="162">
        <f>'4.sz.mell. Mérleg ÖNK'!I15+'5.sz.mell. Mérleg OVI'!I15</f>
        <v>49.49954109029506</v>
      </c>
      <c r="J15" s="17"/>
      <c r="K15" s="161"/>
      <c r="L15" s="161"/>
      <c r="M15" s="165"/>
      <c r="N15" s="165"/>
      <c r="O15" s="404"/>
      <c r="P15" s="165"/>
      <c r="Q15" s="162"/>
      <c r="R15" s="170"/>
      <c r="U15" s="20"/>
    </row>
    <row r="16" spans="1:18" ht="15.75" customHeight="1">
      <c r="A16" s="14" t="s">
        <v>18</v>
      </c>
      <c r="B16" s="161">
        <f>'4.sz.mell. Mérleg ÖNK'!B16+'5.sz.mell. Mérleg OVI'!B16</f>
        <v>0</v>
      </c>
      <c r="C16" s="161">
        <f>'4.sz.mell. Mérleg ÖNK'!C16+'5.sz.mell. Mérleg OVI'!C16</f>
        <v>0</v>
      </c>
      <c r="D16" s="165">
        <f>'4.sz.mell. Mérleg ÖNK'!D16+'5.sz.mell. Mérleg OVI'!D16</f>
        <v>500000</v>
      </c>
      <c r="E16" s="165">
        <f>'4.sz.mell. Mérleg ÖNK'!E16+'5.sz.mell. Mérleg OVI'!E16</f>
        <v>500000</v>
      </c>
      <c r="F16" s="404">
        <f>'4.sz.mell. Mérleg ÖNK'!F16+'5.sz.mell. Mérleg OVI'!F16</f>
        <v>0</v>
      </c>
      <c r="G16" s="165">
        <f>'4.sz.mell. Mérleg ÖNK'!G16+'5.sz.mell. Mérleg OVI'!G16</f>
        <v>0</v>
      </c>
      <c r="H16" s="162">
        <f>'4.sz.mell. Mérleg ÖNK'!H16+'5.sz.mell. Mérleg OVI'!H16</f>
        <v>0</v>
      </c>
      <c r="I16" s="162">
        <f>'4.sz.mell. Mérleg ÖNK'!I16+'5.sz.mell. Mérleg OVI'!I16</f>
        <v>0</v>
      </c>
      <c r="J16" s="15"/>
      <c r="K16" s="161"/>
      <c r="L16" s="161"/>
      <c r="M16" s="165"/>
      <c r="N16" s="165"/>
      <c r="O16" s="404"/>
      <c r="P16" s="165"/>
      <c r="Q16" s="162"/>
      <c r="R16" s="170"/>
    </row>
    <row r="17" spans="1:18" ht="15">
      <c r="A17" s="4" t="s">
        <v>19</v>
      </c>
      <c r="B17" s="161">
        <f>'4.sz.mell. Mérleg ÖNK'!B17+'5.sz.mell. Mérleg OVI'!B17</f>
        <v>258054869</v>
      </c>
      <c r="C17" s="161">
        <f>'4.sz.mell. Mérleg ÖNK'!C17+'5.sz.mell. Mérleg OVI'!C17</f>
        <v>319485758</v>
      </c>
      <c r="D17" s="165">
        <f>'4.sz.mell. Mérleg ÖNK'!D17+'5.sz.mell. Mérleg OVI'!D17</f>
        <v>225042035</v>
      </c>
      <c r="E17" s="165">
        <f>'4.sz.mell. Mérleg ÖNK'!E17+'5.sz.mell. Mérleg OVI'!E17</f>
        <v>280349851</v>
      </c>
      <c r="F17" s="404">
        <f>'4.sz.mell. Mérleg ÖNK'!F17+'5.sz.mell. Mérleg OVI'!F17</f>
        <v>164189362</v>
      </c>
      <c r="G17" s="165">
        <f>'4.sz.mell. Mérleg ÖNK'!G17+'5.sz.mell. Mérleg OVI'!G17</f>
        <v>164189362</v>
      </c>
      <c r="H17" s="163">
        <f>'4.sz.mell. Mérleg ÖNK'!H17+'5.sz.mell. Mérleg OVI'!H17</f>
        <v>0</v>
      </c>
      <c r="I17" s="163">
        <f>'4.sz.mell. Mérleg ÖNK'!I17+'5.sz.mell. Mérleg OVI'!I17</f>
        <v>179.31809325761074</v>
      </c>
      <c r="J17" s="11" t="s">
        <v>20</v>
      </c>
      <c r="K17" s="161">
        <v>232649223</v>
      </c>
      <c r="L17" s="161">
        <f>'4.sz.mell. Mérleg ÖNK'!L17+'5.sz.mell. Mérleg OVI'!L17</f>
        <v>289403863</v>
      </c>
      <c r="M17" s="165">
        <f>'4.sz.mell. Mérleg ÖNK'!M17+'5.sz.mell. Mérleg OVI'!M17</f>
        <v>206341864</v>
      </c>
      <c r="N17" s="165">
        <f>'4.sz.mell. Mérleg ÖNK'!N17+'5.sz.mell. Mérleg OVI'!N17</f>
        <v>258704827</v>
      </c>
      <c r="O17" s="404">
        <f>'4.sz.mell. Mérleg ÖNK'!O17+'5.sz.mell. Mérleg OVI'!O17</f>
        <v>157863715</v>
      </c>
      <c r="P17" s="165">
        <f>'4.sz.mell. Mérleg ÖNK'!P17+'5.sz.mell. Mérleg OVI'!P17</f>
        <v>157851789</v>
      </c>
      <c r="Q17" s="163">
        <f>'4.sz.mell. Mérleg ÖNK'!Q17+'5.sz.mell. Mérleg OVI'!Q17</f>
        <v>0</v>
      </c>
      <c r="R17" s="171">
        <f>'4.sz.mell. Mérleg ÖNK'!R17+'5.sz.mell. Mérleg OVI'!R17</f>
        <v>0</v>
      </c>
    </row>
    <row r="18" spans="1:18" ht="15">
      <c r="A18" s="14"/>
      <c r="B18" s="161"/>
      <c r="C18" s="161"/>
      <c r="D18" s="165"/>
      <c r="E18" s="165"/>
      <c r="F18" s="404"/>
      <c r="G18" s="165"/>
      <c r="H18" s="163"/>
      <c r="I18" s="163"/>
      <c r="J18" s="17"/>
      <c r="K18" s="161"/>
      <c r="L18" s="161"/>
      <c r="M18" s="165"/>
      <c r="N18" s="165"/>
      <c r="O18" s="404"/>
      <c r="P18" s="165"/>
      <c r="Q18" s="163"/>
      <c r="R18" s="171"/>
    </row>
    <row r="19" spans="1:18" ht="15">
      <c r="A19" s="4" t="s">
        <v>21</v>
      </c>
      <c r="B19" s="161"/>
      <c r="C19" s="161"/>
      <c r="D19" s="165"/>
      <c r="E19" s="165"/>
      <c r="F19" s="404"/>
      <c r="G19" s="165"/>
      <c r="H19" s="163"/>
      <c r="I19" s="163"/>
      <c r="J19" s="11" t="s">
        <v>22</v>
      </c>
      <c r="K19" s="161"/>
      <c r="L19" s="161"/>
      <c r="M19" s="165"/>
      <c r="N19" s="165"/>
      <c r="O19" s="404"/>
      <c r="P19" s="165"/>
      <c r="Q19" s="163"/>
      <c r="R19" s="171"/>
    </row>
    <row r="20" spans="1:18" ht="26.25">
      <c r="A20" s="14" t="s">
        <v>23</v>
      </c>
      <c r="B20" s="161">
        <f>'4.sz.mell. Mérleg ÖNK'!B20+'5.sz.mell. Mérleg OVI'!B20</f>
        <v>0</v>
      </c>
      <c r="C20" s="161">
        <f>'4.sz.mell. Mérleg ÖNK'!C20+'5.sz.mell. Mérleg OVI'!C20</f>
        <v>0</v>
      </c>
      <c r="D20" s="165">
        <f>'4.sz.mell. Mérleg ÖNK'!D20+'5.sz.mell. Mérleg OVI'!D20</f>
        <v>10793356</v>
      </c>
      <c r="E20" s="165">
        <f>'4.sz.mell. Mérleg ÖNK'!E20+'5.sz.mell. Mérleg OVI'!E20</f>
        <v>10793356</v>
      </c>
      <c r="F20" s="404">
        <f>'4.sz.mell. Mérleg ÖNK'!F20+'5.sz.mell. Mérleg OVI'!F20</f>
        <v>0</v>
      </c>
      <c r="G20" s="165">
        <f>'4.sz.mell. Mérleg ÖNK'!G20+'5.sz.mell. Mérleg OVI'!G20</f>
        <v>0</v>
      </c>
      <c r="H20" s="162">
        <f>'4.sz.mell. Mérleg ÖNK'!H20+'5.sz.mell. Mérleg OVI'!H20</f>
        <v>0</v>
      </c>
      <c r="I20" s="162">
        <f>'4.sz.mell. Mérleg ÖNK'!I20+'5.sz.mell. Mérleg OVI'!I20</f>
        <v>0</v>
      </c>
      <c r="J20" s="15" t="s">
        <v>24</v>
      </c>
      <c r="K20" s="161">
        <v>55520978</v>
      </c>
      <c r="L20" s="161">
        <f>'4.sz.mell. Mérleg ÖNK'!L20+'5.sz.mell. Mérleg OVI'!L20</f>
        <v>226772041</v>
      </c>
      <c r="M20" s="165">
        <f>'4.sz.mell. Mérleg ÖNK'!M20+'5.sz.mell. Mérleg OVI'!M20</f>
        <v>851703720</v>
      </c>
      <c r="N20" s="165">
        <f>'4.sz.mell. Mérleg ÖNK'!N20+'5.sz.mell. Mérleg OVI'!N20</f>
        <v>1057596169</v>
      </c>
      <c r="O20" s="404">
        <f>'4.sz.mell. Mérleg ÖNK'!O20+'5.sz.mell. Mérleg OVI'!O20</f>
        <v>351271741</v>
      </c>
      <c r="P20" s="165">
        <f>'4.sz.mell. Mérleg ÖNK'!P20+'5.sz.mell. Mérleg OVI'!P20</f>
        <v>351271741</v>
      </c>
      <c r="Q20" s="162">
        <f>'4.sz.mell. Mérleg ÖNK'!Q20+'5.sz.mell. Mérleg OVI'!Q20</f>
        <v>0</v>
      </c>
      <c r="R20" s="170">
        <f>'4.sz.mell. Mérleg ÖNK'!R20+'5.sz.mell. Mérleg OVI'!R20</f>
        <v>0</v>
      </c>
    </row>
    <row r="21" spans="1:18" ht="15">
      <c r="A21" s="14" t="s">
        <v>25</v>
      </c>
      <c r="B21" s="161">
        <f>'4.sz.mell. Mérleg ÖNK'!B21+'5.sz.mell. Mérleg OVI'!B21</f>
        <v>69382492</v>
      </c>
      <c r="C21" s="161">
        <f>'4.sz.mell. Mérleg ÖNK'!C21+'5.sz.mell. Mérleg OVI'!C21</f>
        <v>26127869</v>
      </c>
      <c r="D21" s="165">
        <f>'4.sz.mell. Mérleg ÖNK'!D21+'5.sz.mell. Mérleg OVI'!D21</f>
        <v>874363799</v>
      </c>
      <c r="E21" s="165">
        <f>'4.sz.mell. Mérleg ÖNK'!E21+'5.sz.mell. Mérleg OVI'!E21</f>
        <v>874530446</v>
      </c>
      <c r="F21" s="404">
        <f>'4.sz.mell. Mérleg ÖNK'!F21+'5.sz.mell. Mérleg OVI'!F21</f>
        <v>22133147</v>
      </c>
      <c r="G21" s="165">
        <f>'4.sz.mell. Mérleg ÖNK'!G21+'5.sz.mell. Mérleg OVI'!G21</f>
        <v>22133147</v>
      </c>
      <c r="H21" s="162">
        <f>'4.sz.mell. Mérleg ÖNK'!H21+'5.sz.mell. Mérleg OVI'!H21</f>
        <v>0</v>
      </c>
      <c r="I21" s="162">
        <f>'4.sz.mell. Mérleg ÖNK'!I21+'5.sz.mell. Mérleg OVI'!I21</f>
        <v>2.5122837913832705</v>
      </c>
      <c r="J21" s="17" t="s">
        <v>26</v>
      </c>
      <c r="K21" s="161">
        <v>42402601</v>
      </c>
      <c r="L21" s="161">
        <f>'4.sz.mell. Mérleg ÖNK'!L21+'5.sz.mell. Mérleg OVI'!L21</f>
        <v>19064118</v>
      </c>
      <c r="M21" s="165">
        <f>'4.sz.mell. Mérleg ÖNK'!M21+'5.sz.mell. Mérleg OVI'!M21</f>
        <v>0</v>
      </c>
      <c r="N21" s="165">
        <f>'4.sz.mell. Mérleg ÖNK'!N21+'5.sz.mell. Mérleg OVI'!N21</f>
        <v>0</v>
      </c>
      <c r="O21" s="404">
        <f>'4.sz.mell. Mérleg ÖNK'!O21+'5.sz.mell. Mérleg OVI'!O21</f>
        <v>2122500</v>
      </c>
      <c r="P21" s="165">
        <f>'4.sz.mell. Mérleg ÖNK'!P21+'5.sz.mell. Mérleg OVI'!P21</f>
        <v>2122500</v>
      </c>
      <c r="Q21" s="162">
        <f>'4.sz.mell. Mérleg ÖNK'!Q21+'5.sz.mell. Mérleg OVI'!Q21</f>
        <v>0</v>
      </c>
      <c r="R21" s="170">
        <f>'4.sz.mell. Mérleg ÖNK'!R21+'5.sz.mell. Mérleg OVI'!R21</f>
        <v>0</v>
      </c>
    </row>
    <row r="22" spans="1:18" ht="15">
      <c r="A22" s="14" t="s">
        <v>27</v>
      </c>
      <c r="B22" s="161">
        <f>'4.sz.mell. Mérleg ÖNK'!B22+'5.sz.mell. Mérleg OVI'!B22</f>
        <v>71486261</v>
      </c>
      <c r="C22" s="161">
        <f>'4.sz.mell. Mérleg ÖNK'!C22+'5.sz.mell. Mérleg OVI'!C22</f>
        <v>32870367</v>
      </c>
      <c r="D22" s="165">
        <f>'4.sz.mell. Mérleg ÖNK'!D22+'5.sz.mell. Mérleg OVI'!D22</f>
        <v>458057860</v>
      </c>
      <c r="E22" s="165">
        <f>'4.sz.mell. Mérleg ÖNK'!E22+'5.sz.mell. Mérleg OVI'!E22</f>
        <v>660838809</v>
      </c>
      <c r="F22" s="404">
        <f>'4.sz.mell. Mérleg ÖNK'!F22+'5.sz.mell. Mérleg OVI'!F22</f>
        <v>21078917</v>
      </c>
      <c r="G22" s="165">
        <f>'4.sz.mell. Mérleg ÖNK'!G22+'5.sz.mell. Mérleg OVI'!G22</f>
        <v>21078917</v>
      </c>
      <c r="H22" s="162">
        <f>'4.sz.mell. Mérleg ÖNK'!H22+'5.sz.mell. Mérleg OVI'!H22</f>
        <v>0</v>
      </c>
      <c r="I22" s="162">
        <f>'4.sz.mell. Mérleg ÖNK'!I22+'5.sz.mell. Mérleg OVI'!I22</f>
        <v>3.1897214135921006</v>
      </c>
      <c r="J22" s="17" t="s">
        <v>28</v>
      </c>
      <c r="K22" s="161">
        <v>912267</v>
      </c>
      <c r="L22" s="161">
        <f>'4.sz.mell. Mérleg ÖNK'!L22+'5.sz.mell. Mérleg OVI'!L22</f>
        <v>0</v>
      </c>
      <c r="M22" s="165">
        <f>'4.sz.mell. Mérleg ÖNK'!M22+'5.sz.mell. Mérleg OVI'!M22</f>
        <v>0</v>
      </c>
      <c r="N22" s="165">
        <f>'4.sz.mell. Mérleg ÖNK'!N22+'5.sz.mell. Mérleg OVI'!N22</f>
        <v>0</v>
      </c>
      <c r="O22" s="404">
        <f>'4.sz.mell. Mérleg ÖNK'!O22+'5.sz.mell. Mérleg OVI'!O22</f>
        <v>0</v>
      </c>
      <c r="P22" s="165">
        <f>'4.sz.mell. Mérleg ÖNK'!P22+'5.sz.mell. Mérleg OVI'!P22</f>
        <v>0</v>
      </c>
      <c r="Q22" s="162">
        <f>'4.sz.mell. Mérleg ÖNK'!Q22+'5.sz.mell. Mérleg OVI'!Q22</f>
        <v>0</v>
      </c>
      <c r="R22" s="170">
        <f>'4.sz.mell. Mérleg ÖNK'!R22+'5.sz.mell. Mérleg OVI'!R22</f>
        <v>0</v>
      </c>
    </row>
    <row r="23" spans="1:18" ht="15" customHeight="1">
      <c r="A23" s="14" t="s">
        <v>29</v>
      </c>
      <c r="B23" s="161">
        <f>'4.sz.mell. Mérleg ÖNK'!B23+'5.sz.mell. Mérleg OVI'!B23</f>
        <v>34161568</v>
      </c>
      <c r="C23" s="161">
        <f>'4.sz.mell. Mérleg ÖNK'!C23+'5.sz.mell. Mérleg OVI'!C23</f>
        <v>33874591</v>
      </c>
      <c r="D23" s="165">
        <f>'4.sz.mell. Mérleg ÖNK'!D23+'5.sz.mell. Mérleg OVI'!D23</f>
        <v>52444974</v>
      </c>
      <c r="E23" s="165">
        <f>'4.sz.mell. Mérleg ÖNK'!E23+'5.sz.mell. Mérleg OVI'!E23</f>
        <v>52444974</v>
      </c>
      <c r="F23" s="404">
        <f>'4.sz.mell. Mérleg ÖNK'!F23+'5.sz.mell. Mérleg OVI'!F23</f>
        <v>29200123</v>
      </c>
      <c r="G23" s="165">
        <f>'4.sz.mell. Mérleg ÖNK'!G23+'5.sz.mell. Mérleg OVI'!G23</f>
        <v>29200123</v>
      </c>
      <c r="H23" s="162">
        <f>'4.sz.mell. Mérleg ÖNK'!H23+'5.sz.mell. Mérleg OVI'!H23</f>
        <v>0</v>
      </c>
      <c r="I23" s="162">
        <f>'4.sz.mell. Mérleg ÖNK'!I23+'5.sz.mell. Mérleg OVI'!I23</f>
        <v>55.677638432998364</v>
      </c>
      <c r="J23" s="15"/>
      <c r="K23" s="161"/>
      <c r="L23" s="161">
        <f>'4.sz.mell. Mérleg ÖNK'!L23+'5.sz.mell. Mérleg OVI'!L23</f>
        <v>0</v>
      </c>
      <c r="M23" s="165">
        <f>'4.sz.mell. Mérleg ÖNK'!M23+'5.sz.mell. Mérleg OVI'!M23</f>
        <v>0</v>
      </c>
      <c r="N23" s="165">
        <f>'4.sz.mell. Mérleg ÖNK'!N23+'5.sz.mell. Mérleg OVI'!N23</f>
        <v>0</v>
      </c>
      <c r="O23" s="404">
        <f>'4.sz.mell. Mérleg ÖNK'!O23+'5.sz.mell. Mérleg OVI'!O23</f>
        <v>0</v>
      </c>
      <c r="P23" s="165">
        <f>'4.sz.mell. Mérleg ÖNK'!P23+'5.sz.mell. Mérleg OVI'!P23</f>
        <v>0</v>
      </c>
      <c r="Q23" s="162">
        <f>'4.sz.mell. Mérleg ÖNK'!Q23+'5.sz.mell. Mérleg OVI'!Q23</f>
        <v>0</v>
      </c>
      <c r="R23" s="170">
        <f>'4.sz.mell. Mérleg ÖNK'!R23+'5.sz.mell. Mérleg OVI'!R23</f>
        <v>0</v>
      </c>
    </row>
    <row r="24" spans="1:18" ht="15">
      <c r="A24" s="4" t="s">
        <v>30</v>
      </c>
      <c r="B24" s="161">
        <f>'4.sz.mell. Mérleg ÖNK'!B24+'5.sz.mell. Mérleg OVI'!B24</f>
        <v>175030321</v>
      </c>
      <c r="C24" s="161">
        <f>'4.sz.mell. Mérleg ÖNK'!C24+'5.sz.mell. Mérleg OVI'!C24</f>
        <v>92872827</v>
      </c>
      <c r="D24" s="165">
        <f>'4.sz.mell. Mérleg ÖNK'!D24+'5.sz.mell. Mérleg OVI'!D24</f>
        <v>1395659989</v>
      </c>
      <c r="E24" s="165">
        <f>'4.sz.mell. Mérleg ÖNK'!E24+'5.sz.mell. Mérleg OVI'!E24</f>
        <v>1598607585</v>
      </c>
      <c r="F24" s="404">
        <f>'4.sz.mell. Mérleg ÖNK'!F24+'5.sz.mell. Mérleg OVI'!F24</f>
        <v>72412187</v>
      </c>
      <c r="G24" s="165">
        <f>'4.sz.mell. Mérleg ÖNK'!G24+'5.sz.mell. Mérleg OVI'!G24</f>
        <v>72412187</v>
      </c>
      <c r="H24" s="162">
        <f>'4.sz.mell. Mérleg ÖNK'!H24+'5.sz.mell. Mérleg OVI'!H24</f>
        <v>0</v>
      </c>
      <c r="I24" s="162">
        <f>'4.sz.mell. Mérleg ÖNK'!I24+'5.sz.mell. Mérleg OVI'!I24</f>
        <v>61.379643637973736</v>
      </c>
      <c r="J24" s="11" t="s">
        <v>31</v>
      </c>
      <c r="K24" s="161">
        <v>98835846</v>
      </c>
      <c r="L24" s="161">
        <f>'4.sz.mell. Mérleg ÖNK'!L24+'5.sz.mell. Mérleg OVI'!L24</f>
        <v>245836159</v>
      </c>
      <c r="M24" s="165">
        <f>'4.sz.mell. Mérleg ÖNK'!M24+'5.sz.mell. Mérleg OVI'!M24</f>
        <v>851703720</v>
      </c>
      <c r="N24" s="165">
        <f>'4.sz.mell. Mérleg ÖNK'!N24+'5.sz.mell. Mérleg OVI'!N24</f>
        <v>1057596169</v>
      </c>
      <c r="O24" s="404">
        <f>'4.sz.mell. Mérleg ÖNK'!O24+'5.sz.mell. Mérleg OVI'!O24</f>
        <v>353394241</v>
      </c>
      <c r="P24" s="165">
        <f>'4.sz.mell. Mérleg ÖNK'!P24+'5.sz.mell. Mérleg OVI'!P24</f>
        <v>353394241</v>
      </c>
      <c r="Q24" s="162">
        <f>'4.sz.mell. Mérleg ÖNK'!Q24+'5.sz.mell. Mérleg OVI'!Q24</f>
        <v>0</v>
      </c>
      <c r="R24" s="170">
        <f>'4.sz.mell. Mérleg ÖNK'!R24+'5.sz.mell. Mérleg OVI'!R24</f>
        <v>0</v>
      </c>
    </row>
    <row r="25" spans="1:18" ht="15">
      <c r="A25" s="14"/>
      <c r="B25" s="161">
        <f>'4.sz.mell. Mérleg ÖNK'!B25+'5.sz.mell. Mérleg OVI'!B25</f>
        <v>0</v>
      </c>
      <c r="C25" s="161">
        <f>'4.sz.mell. Mérleg ÖNK'!C25+'5.sz.mell. Mérleg OVI'!C25</f>
        <v>0</v>
      </c>
      <c r="D25" s="165">
        <f>'4.sz.mell. Mérleg ÖNK'!D25+'5.sz.mell. Mérleg OVI'!D25</f>
        <v>0</v>
      </c>
      <c r="E25" s="165">
        <f>'4.sz.mell. Mérleg ÖNK'!E25+'5.sz.mell. Mérleg OVI'!E25</f>
        <v>0</v>
      </c>
      <c r="F25" s="404">
        <f>'4.sz.mell. Mérleg ÖNK'!F25+'5.sz.mell. Mérleg OVI'!F25</f>
        <v>0</v>
      </c>
      <c r="G25" s="165">
        <f>'4.sz.mell. Mérleg ÖNK'!G25+'5.sz.mell. Mérleg OVI'!G25</f>
        <v>0</v>
      </c>
      <c r="H25" s="162">
        <f>'4.sz.mell. Mérleg ÖNK'!H25+'5.sz.mell. Mérleg OVI'!H25</f>
        <v>0</v>
      </c>
      <c r="I25" s="162">
        <f>'4.sz.mell. Mérleg ÖNK'!I25+'5.sz.mell. Mérleg OVI'!I25</f>
        <v>0</v>
      </c>
      <c r="J25" s="17"/>
      <c r="K25" s="161"/>
      <c r="L25" s="161">
        <f>'4.sz.mell. Mérleg ÖNK'!L25+'5.sz.mell. Mérleg OVI'!L25</f>
        <v>0</v>
      </c>
      <c r="M25" s="165">
        <f>'4.sz.mell. Mérleg ÖNK'!M25+'5.sz.mell. Mérleg OVI'!M25</f>
        <v>0</v>
      </c>
      <c r="N25" s="165">
        <f>'4.sz.mell. Mérleg ÖNK'!N25+'5.sz.mell. Mérleg OVI'!N25</f>
        <v>0</v>
      </c>
      <c r="O25" s="404">
        <f>'4.sz.mell. Mérleg ÖNK'!O25+'5.sz.mell. Mérleg OVI'!O25</f>
        <v>0</v>
      </c>
      <c r="P25" s="165">
        <f>'4.sz.mell. Mérleg ÖNK'!P25+'5.sz.mell. Mérleg OVI'!P25</f>
        <v>0</v>
      </c>
      <c r="Q25" s="162">
        <f>'4.sz.mell. Mérleg ÖNK'!Q25+'5.sz.mell. Mérleg OVI'!Q25</f>
        <v>0</v>
      </c>
      <c r="R25" s="170">
        <f>'4.sz.mell. Mérleg ÖNK'!R25+'5.sz.mell. Mérleg OVI'!R25</f>
        <v>0</v>
      </c>
    </row>
    <row r="26" spans="1:18" ht="15">
      <c r="A26" s="4" t="s">
        <v>32</v>
      </c>
      <c r="B26" s="161">
        <f>'4.sz.mell. Mérleg ÖNK'!B26+'5.sz.mell. Mérleg OVI'!B26</f>
        <v>433085190</v>
      </c>
      <c r="C26" s="161">
        <f>'4.sz.mell. Mérleg ÖNK'!C26+'5.sz.mell. Mérleg OVI'!C26</f>
        <v>412358585</v>
      </c>
      <c r="D26" s="165">
        <f>'4.sz.mell. Mérleg ÖNK'!D26+'5.sz.mell. Mérleg OVI'!D26</f>
        <v>1620702024</v>
      </c>
      <c r="E26" s="165">
        <f>'4.sz.mell. Mérleg ÖNK'!E26+'5.sz.mell. Mérleg OVI'!E26</f>
        <v>1878957436</v>
      </c>
      <c r="F26" s="404">
        <f>'4.sz.mell. Mérleg ÖNK'!F26+'5.sz.mell. Mérleg OVI'!F26</f>
        <v>236601549</v>
      </c>
      <c r="G26" s="165">
        <f>'4.sz.mell. Mérleg ÖNK'!G26+'5.sz.mell. Mérleg OVI'!G26</f>
        <v>236601549</v>
      </c>
      <c r="H26" s="163">
        <f>'4.sz.mell. Mérleg ÖNK'!H26+'5.sz.mell. Mérleg OVI'!H26</f>
        <v>0</v>
      </c>
      <c r="I26" s="163">
        <f>'4.sz.mell. Mérleg ÖNK'!I26+'5.sz.mell. Mérleg OVI'!I26</f>
        <v>240.69773689558448</v>
      </c>
      <c r="J26" s="11" t="s">
        <v>33</v>
      </c>
      <c r="K26" s="161">
        <v>331485069</v>
      </c>
      <c r="L26" s="161">
        <f>'4.sz.mell. Mérleg ÖNK'!L26+'5.sz.mell. Mérleg OVI'!L26</f>
        <v>535240022</v>
      </c>
      <c r="M26" s="165">
        <f>'4.sz.mell. Mérleg ÖNK'!M26+'5.sz.mell. Mérleg OVI'!M26</f>
        <v>1058045584</v>
      </c>
      <c r="N26" s="165">
        <f>'4.sz.mell. Mérleg ÖNK'!N26+'5.sz.mell. Mérleg OVI'!N26</f>
        <v>1316300996</v>
      </c>
      <c r="O26" s="404">
        <f>'4.sz.mell. Mérleg ÖNK'!O26+'5.sz.mell. Mérleg OVI'!O26</f>
        <v>511257956</v>
      </c>
      <c r="P26" s="165">
        <f>'4.sz.mell. Mérleg ÖNK'!P26+'5.sz.mell. Mérleg OVI'!P26</f>
        <v>511246030</v>
      </c>
      <c r="Q26" s="163">
        <f>'4.sz.mell. Mérleg ÖNK'!Q26+'5.sz.mell. Mérleg OVI'!Q26</f>
        <v>0</v>
      </c>
      <c r="R26" s="171">
        <f>'4.sz.mell. Mérleg ÖNK'!R26+'5.sz.mell. Mérleg OVI'!R26</f>
        <v>0</v>
      </c>
    </row>
    <row r="27" spans="1:18" ht="15">
      <c r="A27" s="14" t="s">
        <v>34</v>
      </c>
      <c r="B27" s="262">
        <v>3053506</v>
      </c>
      <c r="C27" s="161">
        <v>3063257</v>
      </c>
      <c r="D27" s="165">
        <f>'10.sz.mell. Kiadás ÖNK'!D30</f>
        <v>4930998</v>
      </c>
      <c r="E27" s="165">
        <f>'10.sz.mell. Kiadás ÖNK'!E30</f>
        <v>4930998</v>
      </c>
      <c r="F27" s="404">
        <f>'10.sz.mell. Kiadás ÖNK'!F30</f>
        <v>4981341</v>
      </c>
      <c r="G27" s="165">
        <f>'10.sz.mell. Kiadás ÖNK'!G30</f>
        <v>4981341</v>
      </c>
      <c r="H27" s="163"/>
      <c r="I27" s="164"/>
      <c r="J27" s="104" t="s">
        <v>35</v>
      </c>
      <c r="K27" s="161">
        <v>605634855</v>
      </c>
      <c r="L27" s="161">
        <f>'4.sz.mell. Mérleg ÖNK'!L27+'5.sz.mell. Mérleg OVI'!L28</f>
        <v>443642592</v>
      </c>
      <c r="M27" s="263">
        <f>'4.sz.mell. Mérleg ÖNK'!M27+'5.sz.mell. Mérleg OVI'!M28</f>
        <v>567587438</v>
      </c>
      <c r="N27" s="263">
        <f>'4.sz.mell. Mérleg ÖNK'!N27+'5.sz.mell. Mérleg OVI'!N28</f>
        <v>567587438</v>
      </c>
      <c r="O27" s="405">
        <f>'4.sz.mell. Mérleg ÖNK'!O27+'5.sz.mell. Mérleg OVI'!O28</f>
        <v>566130956</v>
      </c>
      <c r="P27" s="263">
        <f>'4.sz.mell. Mérleg ÖNK'!P27+'5.sz.mell. Mérleg OVI'!P28</f>
        <v>567587438</v>
      </c>
      <c r="Q27" s="162">
        <f>'4.sz.mell. Mérleg ÖNK'!Q27+'5.sz.mell. Mérleg OVI'!Q28</f>
        <v>0</v>
      </c>
      <c r="R27" s="170">
        <f>'4.sz.mell. Mérleg ÖNK'!R27+'5.sz.mell. Mérleg OVI'!R28</f>
        <v>0</v>
      </c>
    </row>
    <row r="28" spans="1:18" ht="15">
      <c r="A28" s="14"/>
      <c r="B28" s="161"/>
      <c r="C28" s="161"/>
      <c r="D28" s="165"/>
      <c r="E28" s="165"/>
      <c r="F28" s="404"/>
      <c r="G28" s="165"/>
      <c r="H28" s="163"/>
      <c r="I28" s="164"/>
      <c r="J28" s="102" t="s">
        <v>314</v>
      </c>
      <c r="K28" s="161">
        <v>43404293</v>
      </c>
      <c r="L28" s="161">
        <f>'4.sz.mell. Mérleg ÖNK'!L28+'5.sz.mell. Mérleg OVI'!L28</f>
        <v>18067366</v>
      </c>
      <c r="M28" s="263">
        <f>'4.sz.mell. Mérleg ÖNK'!M28+'5.sz.mell. Mérleg OVI'!M28</f>
        <v>23631169</v>
      </c>
      <c r="N28" s="263">
        <f>'4.sz.mell. Mérleg ÖNK'!N28+'5.sz.mell. Mérleg OVI'!N28</f>
        <v>23631169</v>
      </c>
      <c r="O28" s="405">
        <f>'4.sz.mell. Mérleg ÖNK'!O28+'5.sz.mell. Mérleg OVI'!O28</f>
        <v>283842</v>
      </c>
      <c r="P28" s="263">
        <f>'4.sz.mell. Mérleg ÖNK'!P28+'5.sz.mell. Mérleg OVI'!P28</f>
        <v>23631169</v>
      </c>
      <c r="Q28" s="162"/>
      <c r="R28" s="170"/>
    </row>
    <row r="29" spans="1:18" ht="15">
      <c r="A29" s="14"/>
      <c r="B29" s="161"/>
      <c r="C29" s="161"/>
      <c r="D29" s="165"/>
      <c r="E29" s="165"/>
      <c r="F29" s="404"/>
      <c r="G29" s="165"/>
      <c r="H29" s="163"/>
      <c r="I29" s="164"/>
      <c r="J29" s="103" t="s">
        <v>315</v>
      </c>
      <c r="K29" s="161">
        <v>557340536</v>
      </c>
      <c r="L29" s="161">
        <f>'4.sz.mell. Mérleg ÖNK'!L29+'5.sz.mell. Mérleg OVI'!L29</f>
        <v>425575226</v>
      </c>
      <c r="M29" s="263">
        <f>'4.sz.mell. Mérleg ÖNK'!M29+'5.sz.mell. Mérleg OVI'!M29</f>
        <v>543956269</v>
      </c>
      <c r="N29" s="263">
        <f>'4.sz.mell. Mérleg ÖNK'!N29+'5.sz.mell. Mérleg OVI'!N29</f>
        <v>543956269</v>
      </c>
      <c r="O29" s="405">
        <f>'4.sz.mell. Mérleg ÖNK'!O29+'5.sz.mell. Mérleg OVI'!O29</f>
        <v>0</v>
      </c>
      <c r="P29" s="263">
        <f>'4.sz.mell. Mérleg ÖNK'!P29+'5.sz.mell. Mérleg OVI'!P29</f>
        <v>543956269</v>
      </c>
      <c r="Q29" s="162"/>
      <c r="R29" s="170"/>
    </row>
    <row r="30" spans="1:18" ht="15">
      <c r="A30" s="14"/>
      <c r="B30" s="161"/>
      <c r="C30" s="161"/>
      <c r="D30" s="165"/>
      <c r="E30" s="165"/>
      <c r="F30" s="404"/>
      <c r="G30" s="165"/>
      <c r="H30" s="163"/>
      <c r="I30" s="164"/>
      <c r="J30" s="103" t="s">
        <v>316</v>
      </c>
      <c r="K30" s="161"/>
      <c r="L30" s="161"/>
      <c r="M30" s="165"/>
      <c r="N30" s="165"/>
      <c r="O30" s="404"/>
      <c r="P30" s="165"/>
      <c r="Q30" s="163"/>
      <c r="R30" s="171"/>
    </row>
    <row r="31" spans="1:18" ht="15">
      <c r="A31" s="14"/>
      <c r="B31" s="161"/>
      <c r="C31" s="161"/>
      <c r="D31" s="165"/>
      <c r="E31" s="165"/>
      <c r="F31" s="404"/>
      <c r="G31" s="165"/>
      <c r="H31" s="163"/>
      <c r="I31" s="164"/>
      <c r="J31" s="103" t="s">
        <v>317</v>
      </c>
      <c r="K31" s="161"/>
      <c r="L31" s="161"/>
      <c r="M31" s="165"/>
      <c r="N31" s="165"/>
      <c r="O31" s="404"/>
      <c r="P31" s="165"/>
      <c r="Q31" s="163"/>
      <c r="R31" s="171"/>
    </row>
    <row r="32" spans="1:18" ht="15">
      <c r="A32" s="14"/>
      <c r="B32" s="161"/>
      <c r="C32" s="161"/>
      <c r="D32" s="165"/>
      <c r="E32" s="165"/>
      <c r="F32" s="404"/>
      <c r="G32" s="165"/>
      <c r="H32" s="163"/>
      <c r="I32" s="164"/>
      <c r="J32" s="71" t="s">
        <v>318</v>
      </c>
      <c r="K32" s="161">
        <v>4890026</v>
      </c>
      <c r="L32" s="161"/>
      <c r="M32" s="165"/>
      <c r="N32" s="165"/>
      <c r="O32" s="404"/>
      <c r="P32" s="165"/>
      <c r="Q32" s="163"/>
      <c r="R32" s="171"/>
    </row>
    <row r="33" spans="1:18" ht="15">
      <c r="A33" s="4" t="s">
        <v>36</v>
      </c>
      <c r="B33" s="161">
        <f>B26+B27</f>
        <v>436138696</v>
      </c>
      <c r="C33" s="161">
        <f>'4.sz.mell. Mérleg ÖNK'!C33+'5.sz.mell. Mérleg OVI'!C32</f>
        <v>435299462</v>
      </c>
      <c r="D33" s="165">
        <f>D26+D27</f>
        <v>1625633022</v>
      </c>
      <c r="E33" s="165">
        <f>E26+E27</f>
        <v>1883888434</v>
      </c>
      <c r="F33" s="404">
        <f>F26+F27</f>
        <v>241582890</v>
      </c>
      <c r="G33" s="165">
        <f>G26+G27</f>
        <v>241582890</v>
      </c>
      <c r="H33" s="165">
        <f>H26+H27</f>
        <v>0</v>
      </c>
      <c r="I33" s="164">
        <f>'4.sz.mell. Mérleg ÖNK'!I33+'5.sz.mell. Mérleg OVI'!I32</f>
        <v>291.26874487220067</v>
      </c>
      <c r="J33" s="11" t="s">
        <v>37</v>
      </c>
      <c r="K33" s="161">
        <v>937119924</v>
      </c>
      <c r="L33" s="161">
        <f>'4.sz.mell. Mérleg ÖNK'!L33+'5.sz.mell. Mérleg OVI'!L32</f>
        <v>997957003</v>
      </c>
      <c r="M33" s="165">
        <f>M26+M27</f>
        <v>1625633022</v>
      </c>
      <c r="N33" s="165">
        <f>N26+N27</f>
        <v>1883888434</v>
      </c>
      <c r="O33" s="404">
        <f>O26+O27</f>
        <v>1077388912</v>
      </c>
      <c r="P33" s="165">
        <f>P26+P27</f>
        <v>1078833468</v>
      </c>
      <c r="Q33" s="163">
        <f>'4.sz.mell. Mérleg ÖNK'!Q33+'5.sz.mell. Mérleg OVI'!Q32</f>
        <v>0</v>
      </c>
      <c r="R33" s="171">
        <f>'4.sz.mell. Mérleg ÖNK'!R33+'5.sz.mell. Mérleg OVI'!R32</f>
        <v>0</v>
      </c>
    </row>
    <row r="34" spans="1:18" ht="15">
      <c r="A34" s="14"/>
      <c r="B34" s="161">
        <f>'4.sz.mell. Mérleg ÖNK'!B34+'5.sz.mell. Mérleg OVI'!B33</f>
        <v>0</v>
      </c>
      <c r="C34" s="161">
        <f>'4.sz.mell. Mérleg ÖNK'!C34+'5.sz.mell. Mérleg OVI'!C33</f>
        <v>0</v>
      </c>
      <c r="D34" s="165">
        <f>'4.sz.mell. Mérleg ÖNK'!D34+'5.sz.mell. Mérleg OVI'!D33</f>
        <v>0</v>
      </c>
      <c r="E34" s="165">
        <f>'4.sz.mell. Mérleg ÖNK'!E34+'5.sz.mell. Mérleg OVI'!E33</f>
        <v>0</v>
      </c>
      <c r="F34" s="404">
        <f>'4.sz.mell. Mérleg ÖNK'!F34+'5.sz.mell. Mérleg OVI'!F33</f>
        <v>0</v>
      </c>
      <c r="G34" s="165">
        <f>'4.sz.mell. Mérleg ÖNK'!G34+'5.sz.mell. Mérleg OVI'!G33</f>
        <v>0</v>
      </c>
      <c r="H34" s="165">
        <f>'4.sz.mell. Mérleg ÖNK'!H34+'5.sz.mell. Mérleg OVI'!H33</f>
        <v>0</v>
      </c>
      <c r="I34" s="166">
        <f>'4.sz.mell. Mérleg ÖNK'!I34+'5.sz.mell. Mérleg OVI'!I33</f>
        <v>0</v>
      </c>
      <c r="J34" s="17"/>
      <c r="K34" s="161"/>
      <c r="L34" s="161">
        <f>'4.sz.mell. Mérleg ÖNK'!L34+'5.sz.mell. Mérleg OVI'!L33</f>
        <v>0</v>
      </c>
      <c r="M34" s="165">
        <f>'4.sz.mell. Mérleg ÖNK'!M34+'5.sz.mell. Mérleg OVI'!M33</f>
        <v>0</v>
      </c>
      <c r="N34" s="165">
        <f>'4.sz.mell. Mérleg ÖNK'!N34+'5.sz.mell. Mérleg OVI'!N33</f>
        <v>0</v>
      </c>
      <c r="O34" s="404">
        <f>'4.sz.mell. Mérleg ÖNK'!O34+'5.sz.mell. Mérleg OVI'!O33</f>
        <v>0</v>
      </c>
      <c r="P34" s="165">
        <f>'4.sz.mell. Mérleg ÖNK'!P34+'5.sz.mell. Mérleg OVI'!P33</f>
        <v>0</v>
      </c>
      <c r="Q34" s="163">
        <f>'4.sz.mell. Mérleg ÖNK'!Q34+'5.sz.mell. Mérleg OVI'!Q33</f>
        <v>0</v>
      </c>
      <c r="R34" s="171">
        <f>'4.sz.mell. Mérleg ÖNK'!R34+'5.sz.mell. Mérleg OVI'!R33</f>
        <v>0</v>
      </c>
    </row>
    <row r="35" spans="1:18" ht="15.75" thickBot="1">
      <c r="A35" s="5" t="s">
        <v>38</v>
      </c>
      <c r="B35" s="167">
        <v>347355169.36</v>
      </c>
      <c r="C35" s="167">
        <f>'4.sz.mell. Mérleg ÖNK'!C35+'5.sz.mell. Mérleg OVI'!C34</f>
        <v>435299462</v>
      </c>
      <c r="D35" s="168">
        <f>D33+D34</f>
        <v>1625633022</v>
      </c>
      <c r="E35" s="168">
        <f>E33+E34</f>
        <v>1883888434</v>
      </c>
      <c r="F35" s="401">
        <f>F33+F34</f>
        <v>241582890</v>
      </c>
      <c r="G35" s="168">
        <f>G33+G34</f>
        <v>241582890</v>
      </c>
      <c r="H35" s="168">
        <f>H33+H34</f>
        <v>0</v>
      </c>
      <c r="I35" s="169">
        <f>'4.sz.mell. Mérleg ÖNK'!I35+'5.sz.mell. Mérleg OVI'!I34</f>
        <v>291.26874487220067</v>
      </c>
      <c r="J35" s="105" t="s">
        <v>39</v>
      </c>
      <c r="K35" s="161">
        <v>937119924</v>
      </c>
      <c r="L35" s="167">
        <f>'4.sz.mell. Mérleg ÖNK'!L35+'5.sz.mell. Mérleg OVI'!L34</f>
        <v>997957003</v>
      </c>
      <c r="M35" s="168">
        <f>M33+M34</f>
        <v>1625633022</v>
      </c>
      <c r="N35" s="168">
        <f>N33+N34</f>
        <v>1883888434</v>
      </c>
      <c r="O35" s="401">
        <f>O33+O34</f>
        <v>1077388912</v>
      </c>
      <c r="P35" s="168">
        <f>P33+P34</f>
        <v>1078833468</v>
      </c>
      <c r="Q35" s="173">
        <f>'4.sz.mell. Mérleg ÖNK'!Q35+'5.sz.mell. Mérleg OVI'!Q34</f>
        <v>0</v>
      </c>
      <c r="R35" s="174">
        <f>'4.sz.mell. Mérleg ÖNK'!R35+'5.sz.mell. Mérleg OVI'!R34</f>
        <v>0</v>
      </c>
    </row>
  </sheetData>
  <sheetProtection/>
  <mergeCells count="24">
    <mergeCell ref="M6:M8"/>
    <mergeCell ref="P6:R6"/>
    <mergeCell ref="Q7:Q8"/>
    <mergeCell ref="R7:R8"/>
    <mergeCell ref="A2:R2"/>
    <mergeCell ref="A3:R3"/>
    <mergeCell ref="A4:R4"/>
    <mergeCell ref="P5:R5"/>
    <mergeCell ref="A6:A8"/>
    <mergeCell ref="B6:B8"/>
    <mergeCell ref="C6:C8"/>
    <mergeCell ref="D6:D8"/>
    <mergeCell ref="I7:I8"/>
    <mergeCell ref="P7:P8"/>
    <mergeCell ref="E6:E8"/>
    <mergeCell ref="N6:N8"/>
    <mergeCell ref="K6:K8"/>
    <mergeCell ref="L6:L8"/>
    <mergeCell ref="F6:F8"/>
    <mergeCell ref="O6:O8"/>
    <mergeCell ref="G6:I6"/>
    <mergeCell ref="J6:J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Header>&amp;R1.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34"/>
  <sheetViews>
    <sheetView view="pageBreakPreview" zoomScale="60" zoomScalePageLayoutView="0" workbookViewId="0" topLeftCell="A7">
      <selection activeCell="T26" sqref="T26"/>
    </sheetView>
  </sheetViews>
  <sheetFormatPr defaultColWidth="9.140625" defaultRowHeight="12.75"/>
  <cols>
    <col min="1" max="1" width="5.28125" style="37" customWidth="1"/>
    <col min="2" max="2" width="63.28125" style="29" customWidth="1"/>
    <col min="3" max="3" width="9.8515625" style="29" customWidth="1"/>
    <col min="4" max="4" width="16.140625" style="377" customWidth="1"/>
    <col min="5" max="5" width="16.57421875" style="377" customWidth="1"/>
    <col min="6" max="6" width="14.28125" style="29" customWidth="1"/>
    <col min="7" max="7" width="14.00390625" style="377" customWidth="1"/>
    <col min="8" max="8" width="9.57421875" style="29" customWidth="1"/>
    <col min="9" max="9" width="10.28125" style="29" customWidth="1"/>
    <col min="10" max="10" width="10.8515625" style="29" customWidth="1"/>
    <col min="11" max="18" width="2.7109375" style="29" customWidth="1"/>
    <col min="19" max="225" width="9.140625" style="29" customWidth="1"/>
  </cols>
  <sheetData>
    <row r="1" spans="1:9" ht="15.75" customHeight="1">
      <c r="A1" s="530" t="s">
        <v>0</v>
      </c>
      <c r="B1" s="530"/>
      <c r="C1" s="530"/>
      <c r="D1" s="530"/>
      <c r="E1" s="530"/>
      <c r="F1" s="530"/>
      <c r="G1" s="530"/>
      <c r="H1" s="530"/>
      <c r="I1" s="530"/>
    </row>
    <row r="2" spans="1:9" ht="15.75" customHeight="1">
      <c r="A2" s="530" t="s">
        <v>352</v>
      </c>
      <c r="B2" s="530"/>
      <c r="C2" s="530"/>
      <c r="D2" s="530"/>
      <c r="E2" s="530"/>
      <c r="F2" s="530"/>
      <c r="G2" s="530"/>
      <c r="H2" s="530"/>
      <c r="I2" s="530"/>
    </row>
    <row r="3" spans="1:9" ht="15.75" customHeight="1">
      <c r="A3" s="530" t="s">
        <v>385</v>
      </c>
      <c r="B3" s="530"/>
      <c r="C3" s="530"/>
      <c r="D3" s="530"/>
      <c r="E3" s="530"/>
      <c r="F3" s="530"/>
      <c r="G3" s="530"/>
      <c r="H3" s="530"/>
      <c r="I3" s="530"/>
    </row>
    <row r="4" spans="1:9" ht="15.75" customHeight="1">
      <c r="A4" s="31"/>
      <c r="B4" s="38"/>
      <c r="C4" s="38"/>
      <c r="D4" s="372"/>
      <c r="E4" s="372"/>
      <c r="F4" s="38"/>
      <c r="G4" s="372"/>
      <c r="H4" s="38"/>
      <c r="I4" s="38"/>
    </row>
    <row r="5" spans="1:9" ht="15.75" customHeight="1">
      <c r="A5" s="31"/>
      <c r="B5" s="38"/>
      <c r="C5" s="38"/>
      <c r="D5" s="372"/>
      <c r="E5" s="372"/>
      <c r="F5" s="38"/>
      <c r="G5" s="372"/>
      <c r="H5" s="38"/>
      <c r="I5" s="38"/>
    </row>
    <row r="6" spans="1:9" ht="15.75" customHeight="1" thickBot="1">
      <c r="A6" s="531" t="s">
        <v>326</v>
      </c>
      <c r="B6" s="531"/>
      <c r="C6" s="531"/>
      <c r="D6" s="531"/>
      <c r="E6" s="531"/>
      <c r="F6" s="531"/>
      <c r="G6" s="531"/>
      <c r="H6" s="531"/>
      <c r="I6" s="531"/>
    </row>
    <row r="7" spans="1:10" ht="40.5" customHeight="1">
      <c r="A7" s="234" t="s">
        <v>56</v>
      </c>
      <c r="B7" s="127" t="s">
        <v>57</v>
      </c>
      <c r="C7" s="128" t="s">
        <v>58</v>
      </c>
      <c r="D7" s="373" t="s">
        <v>59</v>
      </c>
      <c r="E7" s="373" t="s">
        <v>384</v>
      </c>
      <c r="F7" s="253" t="s">
        <v>393</v>
      </c>
      <c r="G7" s="442" t="s">
        <v>60</v>
      </c>
      <c r="H7" s="32" t="s">
        <v>61</v>
      </c>
      <c r="I7" s="129" t="s">
        <v>205</v>
      </c>
      <c r="J7" s="423" t="s">
        <v>394</v>
      </c>
    </row>
    <row r="8" spans="1:10" ht="12.75">
      <c r="A8" s="235"/>
      <c r="B8" s="131" t="s">
        <v>64</v>
      </c>
      <c r="C8" s="132" t="s">
        <v>65</v>
      </c>
      <c r="D8" s="374" t="s">
        <v>66</v>
      </c>
      <c r="E8" s="374" t="s">
        <v>271</v>
      </c>
      <c r="F8" s="374" t="s">
        <v>273</v>
      </c>
      <c r="G8" s="374" t="s">
        <v>275</v>
      </c>
      <c r="H8" s="374" t="s">
        <v>277</v>
      </c>
      <c r="I8" s="374" t="s">
        <v>279</v>
      </c>
      <c r="J8" s="132" t="s">
        <v>281</v>
      </c>
    </row>
    <row r="9" spans="1:10" ht="18" customHeight="1">
      <c r="A9" s="236">
        <v>1</v>
      </c>
      <c r="B9" s="215" t="s">
        <v>206</v>
      </c>
      <c r="C9" s="216" t="s">
        <v>207</v>
      </c>
      <c r="D9" s="375">
        <f>'10.sz.mell. Kiadás ÖNK'!D9+'11.sz.mell.Kiadás OVI'!D9</f>
        <v>80834773</v>
      </c>
      <c r="E9" s="375">
        <f>'10.sz.mell. Kiadás ÖNK'!E9+'11.sz.mell.Kiadás OVI'!E9</f>
        <v>107313749</v>
      </c>
      <c r="F9" s="331">
        <f>'10.sz.mell. Kiadás ÖNK'!F9+'11.sz.mell.Kiadás OVI'!F9</f>
        <v>55274369</v>
      </c>
      <c r="G9" s="375">
        <f>'10.sz.mell. Kiadás ÖNK'!G9+'11.sz.mell.Kiadás OVI'!G9</f>
        <v>55274369</v>
      </c>
      <c r="H9" s="80"/>
      <c r="I9" s="217"/>
      <c r="J9" s="426">
        <f>F9/E9*100</f>
        <v>51.50725747173366</v>
      </c>
    </row>
    <row r="10" spans="1:226" s="33" customFormat="1" ht="18" customHeight="1">
      <c r="A10" s="236">
        <v>2</v>
      </c>
      <c r="B10" s="218" t="s">
        <v>208</v>
      </c>
      <c r="C10" s="216" t="s">
        <v>209</v>
      </c>
      <c r="D10" s="375">
        <f>'10.sz.mell. Kiadás ÖNK'!D10+'11.sz.mell.Kiadás OVI'!D10</f>
        <v>10078701</v>
      </c>
      <c r="E10" s="375">
        <f>'10.sz.mell. Kiadás ÖNK'!E10+'11.sz.mell.Kiadás OVI'!E10</f>
        <v>11834061</v>
      </c>
      <c r="F10" s="331">
        <f>'10.sz.mell. Kiadás ÖNK'!F10+'11.sz.mell.Kiadás OVI'!F10</f>
        <v>6101992</v>
      </c>
      <c r="G10" s="375">
        <f>'10.sz.mell. Kiadás ÖNK'!G10+'11.sz.mell.Kiadás OVI'!G10</f>
        <v>6101992</v>
      </c>
      <c r="H10" s="80"/>
      <c r="I10" s="217"/>
      <c r="J10" s="426">
        <f>F10/E10*100</f>
        <v>51.56295881861688</v>
      </c>
      <c r="HR10"/>
    </row>
    <row r="11" spans="1:10" ht="18" customHeight="1">
      <c r="A11" s="236">
        <v>3</v>
      </c>
      <c r="B11" s="219" t="s">
        <v>210</v>
      </c>
      <c r="C11" s="216" t="s">
        <v>211</v>
      </c>
      <c r="D11" s="375">
        <f>'10.sz.mell. Kiadás ÖNK'!D11+'11.sz.mell.Kiadás OVI'!D11</f>
        <v>89017174</v>
      </c>
      <c r="E11" s="375">
        <f>'10.sz.mell. Kiadás ÖNK'!E11+'11.sz.mell.Kiadás OVI'!E11</f>
        <v>116090654</v>
      </c>
      <c r="F11" s="331">
        <f>'10.sz.mell. Kiadás ÖNK'!F11+'11.sz.mell.Kiadás OVI'!F11</f>
        <v>75845296</v>
      </c>
      <c r="G11" s="375">
        <f>'10.sz.mell. Kiadás ÖNK'!G11+'11.sz.mell.Kiadás OVI'!G11</f>
        <v>75845296</v>
      </c>
      <c r="H11" s="80"/>
      <c r="I11" s="217"/>
      <c r="J11" s="426">
        <f>F11/E11*100</f>
        <v>65.33281826459518</v>
      </c>
    </row>
    <row r="12" spans="1:10" ht="18" customHeight="1">
      <c r="A12" s="236">
        <v>4</v>
      </c>
      <c r="B12" s="220" t="s">
        <v>212</v>
      </c>
      <c r="C12" s="216" t="s">
        <v>213</v>
      </c>
      <c r="D12" s="375">
        <f>'10.sz.mell. Kiadás ÖNK'!D12+'11.sz.mell.Kiadás OVI'!D12</f>
        <v>3000000</v>
      </c>
      <c r="E12" s="375">
        <f>'10.sz.mell. Kiadás ÖNK'!E12+'11.sz.mell.Kiadás OVI'!E12</f>
        <v>3000000</v>
      </c>
      <c r="F12" s="331">
        <f>'10.sz.mell. Kiadás ÖNK'!F12+'11.sz.mell.Kiadás OVI'!F12</f>
        <v>780100</v>
      </c>
      <c r="G12" s="375">
        <f>'10.sz.mell. Kiadás ÖNK'!G12+'11.sz.mell.Kiadás OVI'!G12</f>
        <v>780100</v>
      </c>
      <c r="H12" s="80"/>
      <c r="I12" s="217"/>
      <c r="J12" s="426">
        <f>F12/E12*100</f>
        <v>26.003333333333334</v>
      </c>
    </row>
    <row r="13" spans="1:10" ht="18" customHeight="1">
      <c r="A13" s="236">
        <v>5</v>
      </c>
      <c r="B13" s="221" t="s">
        <v>214</v>
      </c>
      <c r="C13" s="222" t="s">
        <v>215</v>
      </c>
      <c r="D13" s="375"/>
      <c r="E13" s="375"/>
      <c r="F13" s="331"/>
      <c r="G13" s="375"/>
      <c r="H13" s="80"/>
      <c r="I13" s="217"/>
      <c r="J13" s="426"/>
    </row>
    <row r="14" spans="1:10" ht="24.75" customHeight="1">
      <c r="A14" s="236">
        <v>6</v>
      </c>
      <c r="B14" s="221" t="s">
        <v>216</v>
      </c>
      <c r="C14" s="222" t="s">
        <v>217</v>
      </c>
      <c r="D14" s="375"/>
      <c r="E14" s="375"/>
      <c r="F14" s="331"/>
      <c r="G14" s="375"/>
      <c r="H14" s="80"/>
      <c r="I14" s="217"/>
      <c r="J14" s="426"/>
    </row>
    <row r="15" spans="1:10" ht="23.25" customHeight="1">
      <c r="A15" s="236">
        <v>7</v>
      </c>
      <c r="B15" s="221" t="s">
        <v>218</v>
      </c>
      <c r="C15" s="222" t="s">
        <v>219</v>
      </c>
      <c r="D15" s="375"/>
      <c r="E15" s="375"/>
      <c r="F15" s="331"/>
      <c r="G15" s="375"/>
      <c r="H15" s="80"/>
      <c r="I15" s="217"/>
      <c r="J15" s="426"/>
    </row>
    <row r="16" spans="1:10" ht="22.5" customHeight="1">
      <c r="A16" s="236">
        <v>8</v>
      </c>
      <c r="B16" s="221" t="s">
        <v>220</v>
      </c>
      <c r="C16" s="222" t="s">
        <v>221</v>
      </c>
      <c r="D16" s="375">
        <f>'10.sz.mell. Kiadás ÖNK'!D16+'11.sz.mell.Kiadás OVI'!D16</f>
        <v>34809054</v>
      </c>
      <c r="E16" s="375">
        <f>'10.sz.mell. Kiadás ÖNK'!E16+'11.sz.mell.Kiadás OVI'!E16</f>
        <v>34809054</v>
      </c>
      <c r="F16" s="331">
        <f>'10.sz.mell. Kiadás ÖNK'!F16+'11.sz.mell.Kiadás OVI'!F16</f>
        <v>19634806</v>
      </c>
      <c r="G16" s="375">
        <f>'10.sz.mell. Kiadás ÖNK'!G16+'11.sz.mell.Kiadás OVI'!G16</f>
        <v>19634806</v>
      </c>
      <c r="H16" s="80">
        <f>'10.sz.mell. Kiadás ÖNK'!H16+'11.sz.mell.Kiadás OVI'!H16</f>
        <v>0</v>
      </c>
      <c r="I16" s="217"/>
      <c r="J16" s="426">
        <f>F16/E16*100</f>
        <v>56.407180729473424</v>
      </c>
    </row>
    <row r="17" spans="1:10" ht="24.75" customHeight="1">
      <c r="A17" s="236">
        <v>9</v>
      </c>
      <c r="B17" s="221" t="s">
        <v>222</v>
      </c>
      <c r="C17" s="222" t="s">
        <v>223</v>
      </c>
      <c r="D17" s="375"/>
      <c r="E17" s="375"/>
      <c r="F17" s="331"/>
      <c r="G17" s="375"/>
      <c r="H17" s="80"/>
      <c r="I17" s="217"/>
      <c r="J17" s="426"/>
    </row>
    <row r="18" spans="1:10" ht="18" customHeight="1">
      <c r="A18" s="236">
        <v>10</v>
      </c>
      <c r="B18" s="221" t="s">
        <v>224</v>
      </c>
      <c r="C18" s="283" t="s">
        <v>226</v>
      </c>
      <c r="D18" s="375">
        <f>'10.sz.mell. Kiadás ÖNK'!D18+'11.sz.mell.Kiadás OVI'!D18</f>
        <v>2572500</v>
      </c>
      <c r="E18" s="375">
        <f>'10.sz.mell. Kiadás ÖNK'!E18+'11.sz.mell.Kiadás OVI'!E18</f>
        <v>2572500</v>
      </c>
      <c r="F18" s="331">
        <f>'10.sz.mell. Kiadás ÖNK'!F18+'11.sz.mell.Kiadás OVI'!F18</f>
        <v>4338020</v>
      </c>
      <c r="G18" s="375">
        <f>'10.sz.mell. Kiadás ÖNK'!G18+'11.sz.mell.Kiadás OVI'!G18</f>
        <v>4338020</v>
      </c>
      <c r="H18" s="80">
        <f>'10.sz.mell. Kiadás ÖNK'!H18+'11.sz.mell.Kiadás OVI'!H18</f>
        <v>0</v>
      </c>
      <c r="I18" s="217"/>
      <c r="J18" s="426">
        <f>F18/E18*100</f>
        <v>168.63051506316813</v>
      </c>
    </row>
    <row r="19" spans="1:10" ht="18" customHeight="1">
      <c r="A19" s="236">
        <v>11</v>
      </c>
      <c r="B19" s="223" t="s">
        <v>225</v>
      </c>
      <c r="C19" s="283" t="s">
        <v>346</v>
      </c>
      <c r="D19" s="376">
        <f>'10.sz.mell. Kiadás ÖNK'!D19+'11.sz.mell.Kiadás OVI'!D19</f>
        <v>11293356</v>
      </c>
      <c r="E19" s="376">
        <f>'10.sz.mell. Kiadás ÖNK'!E19+'11.sz.mell.Kiadás OVI'!E19</f>
        <v>11293356</v>
      </c>
      <c r="F19" s="257">
        <f>'10.sz.mell. Kiadás ÖNK'!F19+'11.sz.mell.Kiadás OVI'!F19</f>
        <v>0</v>
      </c>
      <c r="G19" s="376">
        <f>'10.sz.mell. Kiadás ÖNK'!G19+'11.sz.mell.Kiadás OVI'!G19</f>
        <v>0</v>
      </c>
      <c r="H19" s="80">
        <f>'10.sz.mell. Kiadás ÖNK'!H19+'11.sz.mell.Kiadás OVI'!H19</f>
        <v>0</v>
      </c>
      <c r="I19" s="217"/>
      <c r="J19" s="426">
        <f>F19/E19*100</f>
        <v>0</v>
      </c>
    </row>
    <row r="20" spans="1:10" ht="18" customHeight="1">
      <c r="A20" s="236">
        <v>12</v>
      </c>
      <c r="B20" s="220" t="s">
        <v>227</v>
      </c>
      <c r="C20" s="216" t="s">
        <v>228</v>
      </c>
      <c r="D20" s="376">
        <f>'10.sz.mell. Kiadás ÖNK'!D20+'11.sz.mell.Kiadás OVI'!D20</f>
        <v>52904743</v>
      </c>
      <c r="E20" s="376">
        <f>'10.sz.mell. Kiadás ÖNK'!E20+'11.sz.mell.Kiadás OVI'!E20</f>
        <v>52904743</v>
      </c>
      <c r="F20" s="257">
        <f>'10.sz.mell. Kiadás ÖNK'!F20+'11.sz.mell.Kiadás OVI'!F20</f>
        <v>26187605</v>
      </c>
      <c r="G20" s="376">
        <f>'10.sz.mell. Kiadás ÖNK'!G20+'11.sz.mell.Kiadás OVI'!G20</f>
        <v>26187605</v>
      </c>
      <c r="H20" s="81">
        <f>'10.sz.mell. Kiadás ÖNK'!H20+'11.sz.mell.Kiadás OVI'!H20</f>
        <v>0</v>
      </c>
      <c r="I20" s="217"/>
      <c r="J20" s="426">
        <f>F20/E20*100</f>
        <v>49.49954109029506</v>
      </c>
    </row>
    <row r="21" spans="1:226" s="33" customFormat="1" ht="18" customHeight="1">
      <c r="A21" s="236">
        <v>13</v>
      </c>
      <c r="B21" s="224" t="s">
        <v>229</v>
      </c>
      <c r="C21" s="216" t="s">
        <v>230</v>
      </c>
      <c r="D21" s="376">
        <f>'10.sz.mell. Kiadás ÖNK'!D21+'11.sz.mell.Kiadás OVI'!D21</f>
        <v>874363799</v>
      </c>
      <c r="E21" s="376">
        <f>'10.sz.mell. Kiadás ÖNK'!E21+'11.sz.mell.Kiadás OVI'!E21</f>
        <v>874530446</v>
      </c>
      <c r="F21" s="257">
        <f>'10.sz.mell. Kiadás ÖNK'!F21+'11.sz.mell.Kiadás OVI'!F21</f>
        <v>22133147</v>
      </c>
      <c r="G21" s="376">
        <f>'10.sz.mell. Kiadás ÖNK'!G21+'11.sz.mell.Kiadás OVI'!G21</f>
        <v>22133147</v>
      </c>
      <c r="H21" s="81">
        <f>'10.sz.mell. Kiadás ÖNK'!H21+'11.sz.mell.Kiadás OVI'!H21</f>
        <v>0</v>
      </c>
      <c r="I21" s="217"/>
      <c r="J21" s="426">
        <f>F21/E21*100</f>
        <v>2.5308606579947477</v>
      </c>
      <c r="HR21"/>
    </row>
    <row r="22" spans="1:226" s="33" customFormat="1" ht="18" customHeight="1">
      <c r="A22" s="236">
        <v>14</v>
      </c>
      <c r="B22" s="220" t="s">
        <v>231</v>
      </c>
      <c r="C22" s="216" t="s">
        <v>232</v>
      </c>
      <c r="D22" s="376">
        <f>'10.sz.mell. Kiadás ÖNK'!D22+'11.sz.mell.Kiadás OVI'!D22</f>
        <v>458057860</v>
      </c>
      <c r="E22" s="376">
        <f>'10.sz.mell. Kiadás ÖNK'!E22+'11.sz.mell.Kiadás OVI'!E22</f>
        <v>660838809</v>
      </c>
      <c r="F22" s="257">
        <f>'10.sz.mell. Kiadás ÖNK'!F22+'11.sz.mell.Kiadás OVI'!F22</f>
        <v>21078917</v>
      </c>
      <c r="G22" s="376">
        <f>'10.sz.mell. Kiadás ÖNK'!G22+'11.sz.mell.Kiadás OVI'!G22</f>
        <v>21078917</v>
      </c>
      <c r="H22" s="81">
        <f>'10.sz.mell. Kiadás ÖNK'!H22+'11.sz.mell.Kiadás OVI'!H22</f>
        <v>0</v>
      </c>
      <c r="I22" s="217"/>
      <c r="J22" s="426">
        <f>F22/E22*100</f>
        <v>3.1897214135921006</v>
      </c>
      <c r="HR22"/>
    </row>
    <row r="23" spans="1:10" ht="25.5" customHeight="1">
      <c r="A23" s="236">
        <v>15</v>
      </c>
      <c r="B23" s="225" t="s">
        <v>233</v>
      </c>
      <c r="C23" s="222" t="s">
        <v>234</v>
      </c>
      <c r="D23" s="376">
        <f>'10.sz.mell. Kiadás ÖNK'!D23+'11.sz.mell.Kiadás OVI'!D23</f>
        <v>0</v>
      </c>
      <c r="E23" s="376">
        <f>'10.sz.mell. Kiadás ÖNK'!E23+'11.sz.mell.Kiadás OVI'!E23</f>
        <v>0</v>
      </c>
      <c r="F23" s="257">
        <f>'10.sz.mell. Kiadás ÖNK'!F23+'11.sz.mell.Kiadás OVI'!F23</f>
        <v>0</v>
      </c>
      <c r="G23" s="376">
        <f>'10.sz.mell. Kiadás ÖNK'!G23+'11.sz.mell.Kiadás OVI'!G23</f>
        <v>0</v>
      </c>
      <c r="H23" s="80"/>
      <c r="I23" s="217"/>
      <c r="J23" s="426"/>
    </row>
    <row r="24" spans="1:10" ht="22.5" customHeight="1">
      <c r="A24" s="236">
        <v>16</v>
      </c>
      <c r="B24" s="225" t="s">
        <v>235</v>
      </c>
      <c r="C24" s="222" t="s">
        <v>236</v>
      </c>
      <c r="D24" s="376">
        <f>'10.sz.mell. Kiadás ÖNK'!D24+'11.sz.mell.Kiadás OVI'!D24</f>
        <v>52444974</v>
      </c>
      <c r="E24" s="376">
        <f>'10.sz.mell. Kiadás ÖNK'!E24+'11.sz.mell.Kiadás OVI'!E24</f>
        <v>52444974</v>
      </c>
      <c r="F24" s="257">
        <f>'10.sz.mell. Kiadás ÖNK'!F24+'11.sz.mell.Kiadás OVI'!F24</f>
        <v>29200123</v>
      </c>
      <c r="G24" s="376">
        <f>'10.sz.mell. Kiadás ÖNK'!G24+'11.sz.mell.Kiadás OVI'!G24</f>
        <v>29200123</v>
      </c>
      <c r="H24" s="80"/>
      <c r="I24" s="217"/>
      <c r="J24" s="426">
        <f>F24/E24*100</f>
        <v>55.677638432998364</v>
      </c>
    </row>
    <row r="25" spans="1:10" ht="18" customHeight="1">
      <c r="A25" s="236">
        <v>17</v>
      </c>
      <c r="B25" s="225" t="s">
        <v>237</v>
      </c>
      <c r="C25" s="222" t="s">
        <v>238</v>
      </c>
      <c r="D25" s="376">
        <f>'10.sz.mell. Kiadás ÖNK'!D25+'11.sz.mell.Kiadás OVI'!D25</f>
        <v>0</v>
      </c>
      <c r="E25" s="376">
        <f>'10.sz.mell. Kiadás ÖNK'!E25+'11.sz.mell.Kiadás OVI'!E25</f>
        <v>0</v>
      </c>
      <c r="F25" s="257">
        <f>'10.sz.mell. Kiadás ÖNK'!F25+'11.sz.mell.Kiadás OVI'!F25</f>
        <v>0</v>
      </c>
      <c r="G25" s="376">
        <f>'10.sz.mell. Kiadás ÖNK'!G25+'11.sz.mell.Kiadás OVI'!G25</f>
        <v>0</v>
      </c>
      <c r="H25" s="80"/>
      <c r="I25" s="217"/>
      <c r="J25" s="426"/>
    </row>
    <row r="26" spans="1:10" ht="21" customHeight="1">
      <c r="A26" s="236">
        <v>18</v>
      </c>
      <c r="B26" s="225" t="s">
        <v>239</v>
      </c>
      <c r="C26" s="222" t="s">
        <v>240</v>
      </c>
      <c r="D26" s="376">
        <f>'10.sz.mell. Kiadás ÖNK'!D26+'11.sz.mell.Kiadás OVI'!D26</f>
        <v>0</v>
      </c>
      <c r="E26" s="376">
        <f>'10.sz.mell. Kiadás ÖNK'!E26+'11.sz.mell.Kiadás OVI'!E26</f>
        <v>0</v>
      </c>
      <c r="F26" s="257">
        <f>'10.sz.mell. Kiadás ÖNK'!F26+'11.sz.mell.Kiadás OVI'!F26</f>
        <v>0</v>
      </c>
      <c r="G26" s="376">
        <f>'10.sz.mell. Kiadás ÖNK'!G26+'11.sz.mell.Kiadás OVI'!G26</f>
        <v>0</v>
      </c>
      <c r="H26" s="80"/>
      <c r="I26" s="217"/>
      <c r="J26" s="426"/>
    </row>
    <row r="27" spans="1:10" ht="18" customHeight="1">
      <c r="A27" s="236">
        <v>19</v>
      </c>
      <c r="B27" s="225" t="s">
        <v>241</v>
      </c>
      <c r="C27" s="222" t="s">
        <v>242</v>
      </c>
      <c r="D27" s="376">
        <f>'10.sz.mell. Kiadás ÖNK'!D27+'11.sz.mell.Kiadás OVI'!D27</f>
        <v>0</v>
      </c>
      <c r="E27" s="376">
        <f>'10.sz.mell. Kiadás ÖNK'!E27+'11.sz.mell.Kiadás OVI'!E27</f>
        <v>0</v>
      </c>
      <c r="F27" s="257">
        <f>'10.sz.mell. Kiadás ÖNK'!F27+'11.sz.mell.Kiadás OVI'!F27</f>
        <v>0</v>
      </c>
      <c r="G27" s="376">
        <f>'10.sz.mell. Kiadás ÖNK'!G27+'11.sz.mell.Kiadás OVI'!G27</f>
        <v>0</v>
      </c>
      <c r="H27" s="80"/>
      <c r="I27" s="217"/>
      <c r="J27" s="426"/>
    </row>
    <row r="28" spans="1:10" ht="18" customHeight="1">
      <c r="A28" s="236">
        <v>20</v>
      </c>
      <c r="B28" s="220" t="s">
        <v>243</v>
      </c>
      <c r="C28" s="216" t="s">
        <v>244</v>
      </c>
      <c r="D28" s="376">
        <f>'10.sz.mell. Kiadás ÖNK'!D28+'11.sz.mell.Kiadás OVI'!D28</f>
        <v>52444974</v>
      </c>
      <c r="E28" s="376">
        <f>'10.sz.mell. Kiadás ÖNK'!E28+'11.sz.mell.Kiadás OVI'!E28</f>
        <v>52444974</v>
      </c>
      <c r="F28" s="257">
        <f>'10.sz.mell. Kiadás ÖNK'!F28+'11.sz.mell.Kiadás OVI'!F28</f>
        <v>29200123</v>
      </c>
      <c r="G28" s="376">
        <f>'10.sz.mell. Kiadás ÖNK'!G28+'11.sz.mell.Kiadás OVI'!G28</f>
        <v>29200123</v>
      </c>
      <c r="H28" s="80"/>
      <c r="I28" s="217"/>
      <c r="J28" s="426">
        <f>F28/E28*100</f>
        <v>55.677638432998364</v>
      </c>
    </row>
    <row r="29" spans="1:226" s="33" customFormat="1" ht="18" customHeight="1">
      <c r="A29" s="236">
        <v>21</v>
      </c>
      <c r="B29" s="224" t="s">
        <v>245</v>
      </c>
      <c r="C29" s="216" t="s">
        <v>246</v>
      </c>
      <c r="D29" s="376">
        <f>'10.sz.mell. Kiadás ÖNK'!D29+'11.sz.mell.Kiadás OVI'!D29</f>
        <v>1620702024</v>
      </c>
      <c r="E29" s="376">
        <f>'10.sz.mell. Kiadás ÖNK'!E29+'11.sz.mell.Kiadás OVI'!E29</f>
        <v>1878957436</v>
      </c>
      <c r="F29" s="257">
        <f>'10.sz.mell. Kiadás ÖNK'!F29+'11.sz.mell.Kiadás OVI'!F29</f>
        <v>236601549</v>
      </c>
      <c r="G29" s="376">
        <f>'10.sz.mell. Kiadás ÖNK'!G29+'11.sz.mell.Kiadás OVI'!G29</f>
        <v>236601549</v>
      </c>
      <c r="H29" s="81">
        <f>'10.sz.mell. Kiadás ÖNK'!H29+'11.sz.mell.Kiadás OVI'!H29</f>
        <v>0</v>
      </c>
      <c r="I29" s="226"/>
      <c r="J29" s="426">
        <f>F29/E29*100</f>
        <v>12.592171832465077</v>
      </c>
      <c r="HR29"/>
    </row>
    <row r="30" spans="1:226" s="33" customFormat="1" ht="18" customHeight="1">
      <c r="A30" s="236">
        <v>22</v>
      </c>
      <c r="B30" s="225" t="s">
        <v>328</v>
      </c>
      <c r="C30" s="222" t="s">
        <v>329</v>
      </c>
      <c r="D30" s="376">
        <f>'10.sz.mell. Kiadás ÖNK'!D30+'11.sz.mell.Kiadás OVI'!D30</f>
        <v>4930998</v>
      </c>
      <c r="E30" s="376">
        <f>'10.sz.mell. Kiadás ÖNK'!E30+'11.sz.mell.Kiadás OVI'!E30</f>
        <v>4930998</v>
      </c>
      <c r="F30" s="257">
        <f>'10.sz.mell. Kiadás ÖNK'!F30+'11.sz.mell.Kiadás OVI'!F30</f>
        <v>4981341</v>
      </c>
      <c r="G30" s="376">
        <f>'10.sz.mell. Kiadás ÖNK'!G30+'11.sz.mell.Kiadás OVI'!G30</f>
        <v>4981341</v>
      </c>
      <c r="H30" s="80"/>
      <c r="I30" s="217"/>
      <c r="J30" s="426">
        <f>F30/E30*100</f>
        <v>101.02094951164045</v>
      </c>
      <c r="HR30"/>
    </row>
    <row r="31" spans="1:226" s="33" customFormat="1" ht="18" customHeight="1">
      <c r="A31" s="236">
        <v>24</v>
      </c>
      <c r="B31" s="225" t="s">
        <v>247</v>
      </c>
      <c r="C31" s="222" t="s">
        <v>248</v>
      </c>
      <c r="D31" s="376">
        <f>'10.sz.mell. Kiadás ÖNK'!D31+'11.sz.mell.Kiadás OVI'!D31</f>
        <v>20953998</v>
      </c>
      <c r="E31" s="376">
        <f>'10.sz.mell. Kiadás ÖNK'!E31+'11.sz.mell.Kiadás OVI'!E31</f>
        <v>20953998</v>
      </c>
      <c r="F31" s="257">
        <f>'10.sz.mell. Kiadás ÖNK'!F31+'11.sz.mell.Kiadás OVI'!F31</f>
        <v>10596648</v>
      </c>
      <c r="G31" s="376">
        <f>'10.sz.mell. Kiadás ÖNK'!G31+'11.sz.mell.Kiadás OVI'!G31</f>
        <v>10596648</v>
      </c>
      <c r="H31" s="80">
        <f>'10.sz.mell. Kiadás ÖNK'!H31+'11.sz.mell.Kiadás OVI'!H31</f>
        <v>0</v>
      </c>
      <c r="I31" s="217"/>
      <c r="J31" s="426">
        <f>F31/E31*100</f>
        <v>50.5710079766162</v>
      </c>
      <c r="HR31"/>
    </row>
    <row r="32" spans="1:226" s="33" customFormat="1" ht="18" customHeight="1">
      <c r="A32" s="236">
        <v>25</v>
      </c>
      <c r="B32" s="220" t="s">
        <v>36</v>
      </c>
      <c r="C32" s="216" t="s">
        <v>249</v>
      </c>
      <c r="D32" s="376">
        <f>'10.sz.mell. Kiadás ÖNK'!D32+'11.sz.mell.Kiadás OVI'!D32</f>
        <v>1646587020</v>
      </c>
      <c r="E32" s="376">
        <f>'10.sz.mell. Kiadás ÖNK'!E32+'11.sz.mell.Kiadás OVI'!E32</f>
        <v>1904842432</v>
      </c>
      <c r="F32" s="257">
        <f>'10.sz.mell. Kiadás ÖNK'!F32+'11.sz.mell.Kiadás OVI'!F32</f>
        <v>252179538</v>
      </c>
      <c r="G32" s="376">
        <f>'10.sz.mell. Kiadás ÖNK'!G32+'11.sz.mell.Kiadás OVI'!G32</f>
        <v>252179538</v>
      </c>
      <c r="H32" s="81">
        <f>'10.sz.mell. Kiadás ÖNK'!H32+'11.sz.mell.Kiadás OVI'!H32</f>
        <v>0</v>
      </c>
      <c r="I32" s="226"/>
      <c r="J32" s="426">
        <f>F32/E32*100</f>
        <v>13.238866048107859</v>
      </c>
      <c r="HR32"/>
    </row>
    <row r="33" spans="1:226" s="33" customFormat="1" ht="18" customHeight="1">
      <c r="A33" s="236">
        <v>26</v>
      </c>
      <c r="B33" s="220"/>
      <c r="C33" s="222"/>
      <c r="D33" s="376"/>
      <c r="E33" s="376"/>
      <c r="F33" s="257"/>
      <c r="G33" s="376"/>
      <c r="H33" s="80"/>
      <c r="I33" s="217"/>
      <c r="J33" s="426"/>
      <c r="HR33"/>
    </row>
    <row r="34" spans="1:226" s="33" customFormat="1" ht="18" customHeight="1" thickBot="1">
      <c r="A34" s="237">
        <v>27</v>
      </c>
      <c r="B34" s="228" t="s">
        <v>38</v>
      </c>
      <c r="C34" s="229"/>
      <c r="D34" s="376">
        <f>'10.sz.mell. Kiadás ÖNK'!D34+'11.sz.mell.Kiadás OVI'!D34</f>
        <v>1646587020</v>
      </c>
      <c r="E34" s="376">
        <f>'10.sz.mell. Kiadás ÖNK'!E34+'11.sz.mell.Kiadás OVI'!E34</f>
        <v>1904842432</v>
      </c>
      <c r="F34" s="257">
        <f>'10.sz.mell. Kiadás ÖNK'!F34+'11.sz.mell.Kiadás OVI'!F34</f>
        <v>252179538</v>
      </c>
      <c r="G34" s="376">
        <f>'10.sz.mell. Kiadás ÖNK'!G34+'11.sz.mell.Kiadás OVI'!G34</f>
        <v>252179538</v>
      </c>
      <c r="H34" s="81">
        <f>'10.sz.mell. Kiadás ÖNK'!H34+'11.sz.mell.Kiadás OVI'!H34</f>
        <v>0</v>
      </c>
      <c r="I34" s="230"/>
      <c r="J34" s="426">
        <f>F34/E34*100</f>
        <v>13.238866048107859</v>
      </c>
      <c r="HR34"/>
    </row>
  </sheetData>
  <sheetProtection selectLockedCells="1" selectUnlockedCells="1"/>
  <mergeCells count="4">
    <mergeCell ref="A1:I1"/>
    <mergeCell ref="A2:I2"/>
    <mergeCell ref="A3:I3"/>
    <mergeCell ref="A6:I6"/>
  </mergeCells>
  <printOptions horizontalCentered="1"/>
  <pageMargins left="0.7874015748031497" right="0.7874015748031497" top="0.9055118110236221" bottom="0.9055118110236221" header="0.5118110236220472" footer="0.5118110236220472"/>
  <pageSetup fitToHeight="1" fitToWidth="1" horizontalDpi="600" verticalDpi="600" orientation="landscape" paperSize="9" scale="73" r:id="rId1"/>
  <headerFooter>
    <oddHeader>&amp;R9.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4"/>
  <sheetViews>
    <sheetView zoomScale="75" zoomScaleNormal="75" zoomScaleSheetLayoutView="75" zoomScalePageLayoutView="0" workbookViewId="0" topLeftCell="A13">
      <selection activeCell="J7" sqref="J7:J34"/>
    </sheetView>
  </sheetViews>
  <sheetFormatPr defaultColWidth="9.140625" defaultRowHeight="12.75"/>
  <cols>
    <col min="1" max="1" width="6.421875" style="37" customWidth="1"/>
    <col min="2" max="2" width="68.140625" style="29" customWidth="1"/>
    <col min="3" max="3" width="13.140625" style="29" customWidth="1"/>
    <col min="4" max="4" width="17.00390625" style="384" customWidth="1"/>
    <col min="5" max="5" width="19.57421875" style="384" customWidth="1"/>
    <col min="6" max="6" width="17.28125" style="269" customWidth="1"/>
    <col min="7" max="7" width="15.00390625" style="269" customWidth="1"/>
    <col min="8" max="8" width="10.140625" style="241" customWidth="1"/>
    <col min="9" max="9" width="9.7109375" style="241" customWidth="1"/>
    <col min="10" max="10" width="10.140625" style="29" customWidth="1"/>
    <col min="11" max="11" width="9.57421875" style="29" customWidth="1"/>
    <col min="12" max="19" width="2.7109375" style="29" customWidth="1"/>
    <col min="20" max="226" width="9.140625" style="29" customWidth="1"/>
  </cols>
  <sheetData>
    <row r="1" spans="1:10" ht="15.75" customHeight="1">
      <c r="A1" s="530" t="s">
        <v>40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ht="15.75" customHeight="1">
      <c r="A2" s="530" t="s">
        <v>352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10" ht="15.75" customHeight="1">
      <c r="A3" s="530" t="s">
        <v>385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 ht="15.75" customHeight="1">
      <c r="A4" s="31"/>
      <c r="B4" s="38"/>
      <c r="C4" s="38"/>
      <c r="D4" s="382"/>
      <c r="E4" s="382"/>
      <c r="F4" s="264"/>
      <c r="G4" s="264"/>
      <c r="H4" s="239"/>
      <c r="I4" s="239"/>
      <c r="J4" s="38"/>
    </row>
    <row r="5" spans="1:10" ht="15.75" customHeight="1">
      <c r="A5" s="31"/>
      <c r="B5" s="38"/>
      <c r="C5" s="38"/>
      <c r="D5" s="382"/>
      <c r="E5" s="382"/>
      <c r="F5" s="264"/>
      <c r="G5" s="264"/>
      <c r="H5" s="239"/>
      <c r="I5" s="239"/>
      <c r="J5" s="38"/>
    </row>
    <row r="6" spans="1:10" ht="15.75" customHeight="1">
      <c r="A6" s="531" t="s">
        <v>326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ht="45.75" customHeight="1">
      <c r="A7" s="126" t="s">
        <v>56</v>
      </c>
      <c r="B7" s="127" t="s">
        <v>57</v>
      </c>
      <c r="C7" s="128" t="s">
        <v>58</v>
      </c>
      <c r="D7" s="383" t="s">
        <v>59</v>
      </c>
      <c r="E7" s="373" t="s">
        <v>384</v>
      </c>
      <c r="F7" s="445" t="s">
        <v>393</v>
      </c>
      <c r="G7" s="36" t="s">
        <v>60</v>
      </c>
      <c r="H7" s="32" t="s">
        <v>61</v>
      </c>
      <c r="I7" s="129" t="s">
        <v>205</v>
      </c>
      <c r="J7" s="423" t="s">
        <v>394</v>
      </c>
    </row>
    <row r="8" spans="1:10" ht="12.75">
      <c r="A8" s="130"/>
      <c r="B8" s="131" t="s">
        <v>64</v>
      </c>
      <c r="C8" s="132" t="s">
        <v>65</v>
      </c>
      <c r="D8" s="374" t="s">
        <v>66</v>
      </c>
      <c r="E8" s="374" t="s">
        <v>271</v>
      </c>
      <c r="F8" s="132" t="s">
        <v>273</v>
      </c>
      <c r="G8" s="132" t="s">
        <v>275</v>
      </c>
      <c r="H8" s="132" t="s">
        <v>277</v>
      </c>
      <c r="I8" s="132" t="s">
        <v>279</v>
      </c>
      <c r="J8" s="132" t="s">
        <v>281</v>
      </c>
    </row>
    <row r="9" spans="1:10" ht="18" customHeight="1">
      <c r="A9" s="214">
        <v>1</v>
      </c>
      <c r="B9" s="215" t="s">
        <v>206</v>
      </c>
      <c r="C9" s="216" t="s">
        <v>207</v>
      </c>
      <c r="D9" s="270">
        <v>65431680</v>
      </c>
      <c r="E9" s="270">
        <f>D9+2346176+22132800+2000000</f>
        <v>91910656</v>
      </c>
      <c r="F9" s="265">
        <v>47672466</v>
      </c>
      <c r="G9" s="266">
        <f>F9</f>
        <v>47672466</v>
      </c>
      <c r="H9" s="240"/>
      <c r="I9" s="435"/>
      <c r="J9" s="426">
        <f>F9/E9*100</f>
        <v>51.868268680401975</v>
      </c>
    </row>
    <row r="10" spans="1:227" s="33" customFormat="1" ht="18" customHeight="1">
      <c r="A10" s="214">
        <v>2</v>
      </c>
      <c r="B10" s="218" t="s">
        <v>208</v>
      </c>
      <c r="C10" s="216" t="s">
        <v>209</v>
      </c>
      <c r="D10" s="270">
        <v>8076299</v>
      </c>
      <c r="E10" s="270">
        <f>D10+316734+1438626</f>
        <v>9831659</v>
      </c>
      <c r="F10" s="265">
        <v>5107247</v>
      </c>
      <c r="G10" s="266">
        <f aca="true" t="shared" si="0" ref="G10:G34">F10</f>
        <v>5107247</v>
      </c>
      <c r="H10" s="240"/>
      <c r="I10" s="435"/>
      <c r="J10" s="426">
        <f>F10/E10*100</f>
        <v>51.94695015358038</v>
      </c>
      <c r="HS10"/>
    </row>
    <row r="11" spans="1:10" ht="18" customHeight="1">
      <c r="A11" s="214">
        <v>3</v>
      </c>
      <c r="B11" s="219" t="s">
        <v>210</v>
      </c>
      <c r="C11" s="216" t="s">
        <v>211</v>
      </c>
      <c r="D11" s="270">
        <v>85184829</v>
      </c>
      <c r="E11" s="270">
        <f>D11+3344531+9484096+1778000+3300000+8000000+1333500</f>
        <v>112424956</v>
      </c>
      <c r="F11" s="265">
        <v>73838268</v>
      </c>
      <c r="G11" s="266">
        <f t="shared" si="0"/>
        <v>73838268</v>
      </c>
      <c r="H11" s="240"/>
      <c r="I11" s="435"/>
      <c r="J11" s="426">
        <f>F11/E11*100</f>
        <v>65.67782690526471</v>
      </c>
    </row>
    <row r="12" spans="1:10" ht="18" customHeight="1">
      <c r="A12" s="214">
        <v>4</v>
      </c>
      <c r="B12" s="220" t="s">
        <v>212</v>
      </c>
      <c r="C12" s="216" t="s">
        <v>213</v>
      </c>
      <c r="D12" s="270">
        <v>3000000</v>
      </c>
      <c r="E12" s="270">
        <f aca="true" t="shared" si="1" ref="E12:E33">D12</f>
        <v>3000000</v>
      </c>
      <c r="F12" s="265">
        <v>780100</v>
      </c>
      <c r="G12" s="266">
        <f t="shared" si="0"/>
        <v>780100</v>
      </c>
      <c r="H12" s="240"/>
      <c r="I12" s="435"/>
      <c r="J12" s="426">
        <f>F12/E12*100</f>
        <v>26.003333333333334</v>
      </c>
    </row>
    <row r="13" spans="1:10" ht="18" customHeight="1">
      <c r="A13" s="214">
        <v>5</v>
      </c>
      <c r="B13" s="221" t="s">
        <v>214</v>
      </c>
      <c r="C13" s="222" t="s">
        <v>215</v>
      </c>
      <c r="D13" s="270">
        <v>4229833</v>
      </c>
      <c r="E13" s="270">
        <f t="shared" si="1"/>
        <v>4229833</v>
      </c>
      <c r="F13" s="265">
        <v>2214779</v>
      </c>
      <c r="G13" s="266">
        <f t="shared" si="0"/>
        <v>2214779</v>
      </c>
      <c r="H13" s="240"/>
      <c r="I13" s="435"/>
      <c r="J13" s="426">
        <f>F13/E13*100</f>
        <v>52.36090881129349</v>
      </c>
    </row>
    <row r="14" spans="1:10" ht="28.5" customHeight="1">
      <c r="A14" s="214">
        <v>6</v>
      </c>
      <c r="B14" s="221" t="s">
        <v>216</v>
      </c>
      <c r="C14" s="222" t="s">
        <v>217</v>
      </c>
      <c r="E14" s="270">
        <f t="shared" si="1"/>
        <v>0</v>
      </c>
      <c r="F14" s="265"/>
      <c r="G14" s="266">
        <f t="shared" si="0"/>
        <v>0</v>
      </c>
      <c r="H14" s="240"/>
      <c r="I14" s="435"/>
      <c r="J14" s="426"/>
    </row>
    <row r="15" spans="1:10" ht="26.25" customHeight="1">
      <c r="A15" s="214">
        <v>7</v>
      </c>
      <c r="B15" s="221" t="s">
        <v>218</v>
      </c>
      <c r="C15" s="222" t="s">
        <v>219</v>
      </c>
      <c r="D15" s="270"/>
      <c r="E15" s="270">
        <f t="shared" si="1"/>
        <v>0</v>
      </c>
      <c r="F15" s="265"/>
      <c r="G15" s="266">
        <f t="shared" si="0"/>
        <v>0</v>
      </c>
      <c r="H15" s="240"/>
      <c r="I15" s="435"/>
      <c r="J15" s="426"/>
    </row>
    <row r="16" spans="1:10" ht="18" customHeight="1">
      <c r="A16" s="214">
        <v>8</v>
      </c>
      <c r="B16" s="221" t="s">
        <v>220</v>
      </c>
      <c r="C16" s="222" t="s">
        <v>221</v>
      </c>
      <c r="D16" s="270">
        <v>34809054</v>
      </c>
      <c r="E16" s="270">
        <f t="shared" si="1"/>
        <v>34809054</v>
      </c>
      <c r="F16" s="265">
        <v>19634806</v>
      </c>
      <c r="G16" s="266">
        <f t="shared" si="0"/>
        <v>19634806</v>
      </c>
      <c r="H16" s="240"/>
      <c r="I16" s="435"/>
      <c r="J16" s="426">
        <f>F16/E16*100</f>
        <v>56.407180729473424</v>
      </c>
    </row>
    <row r="17" spans="1:10" ht="22.5" customHeight="1">
      <c r="A17" s="214">
        <v>9</v>
      </c>
      <c r="B17" s="221" t="s">
        <v>222</v>
      </c>
      <c r="C17" s="222" t="s">
        <v>223</v>
      </c>
      <c r="D17" s="270">
        <v>0</v>
      </c>
      <c r="E17" s="270">
        <f t="shared" si="1"/>
        <v>0</v>
      </c>
      <c r="F17" s="265"/>
      <c r="G17" s="266">
        <f t="shared" si="0"/>
        <v>0</v>
      </c>
      <c r="H17" s="240"/>
      <c r="I17" s="435"/>
      <c r="J17" s="426"/>
    </row>
    <row r="18" spans="1:10" ht="18" customHeight="1">
      <c r="A18" s="214">
        <v>10</v>
      </c>
      <c r="B18" s="221" t="s">
        <v>224</v>
      </c>
      <c r="C18" s="283" t="s">
        <v>226</v>
      </c>
      <c r="D18" s="270">
        <v>2572500</v>
      </c>
      <c r="E18" s="270">
        <f t="shared" si="1"/>
        <v>2572500</v>
      </c>
      <c r="F18" s="265">
        <v>4338020</v>
      </c>
      <c r="G18" s="266">
        <f t="shared" si="0"/>
        <v>4338020</v>
      </c>
      <c r="H18" s="240"/>
      <c r="I18" s="435"/>
      <c r="J18" s="426">
        <f>F18/E18*100</f>
        <v>168.63051506316813</v>
      </c>
    </row>
    <row r="19" spans="1:10" ht="18" customHeight="1">
      <c r="A19" s="214">
        <v>11</v>
      </c>
      <c r="B19" s="223" t="s">
        <v>225</v>
      </c>
      <c r="C19" s="283" t="s">
        <v>346</v>
      </c>
      <c r="D19" s="270">
        <v>11293356</v>
      </c>
      <c r="E19" s="270">
        <f t="shared" si="1"/>
        <v>11293356</v>
      </c>
      <c r="F19" s="265"/>
      <c r="G19" s="266">
        <f t="shared" si="0"/>
        <v>0</v>
      </c>
      <c r="H19" s="240"/>
      <c r="I19" s="435"/>
      <c r="J19" s="426">
        <f>F19/E19*100</f>
        <v>0</v>
      </c>
    </row>
    <row r="20" spans="1:10" ht="18" customHeight="1">
      <c r="A20" s="214">
        <v>12</v>
      </c>
      <c r="B20" s="220" t="s">
        <v>227</v>
      </c>
      <c r="C20" s="216" t="s">
        <v>228</v>
      </c>
      <c r="D20" s="270">
        <f>SUM(D13:D19)</f>
        <v>52904743</v>
      </c>
      <c r="E20" s="270">
        <f>SUM(E13:E19)</f>
        <v>52904743</v>
      </c>
      <c r="F20" s="265">
        <f>SUM(F13:F19)</f>
        <v>26187605</v>
      </c>
      <c r="G20" s="266">
        <f t="shared" si="0"/>
        <v>26187605</v>
      </c>
      <c r="H20" s="270">
        <f>SUM(H13:H19)</f>
        <v>0</v>
      </c>
      <c r="I20" s="436"/>
      <c r="J20" s="426">
        <f>F20/E20*100</f>
        <v>49.49954109029506</v>
      </c>
    </row>
    <row r="21" spans="1:227" s="33" customFormat="1" ht="18" customHeight="1">
      <c r="A21" s="214">
        <v>13</v>
      </c>
      <c r="B21" s="224" t="s">
        <v>229</v>
      </c>
      <c r="C21" s="216" t="s">
        <v>230</v>
      </c>
      <c r="D21" s="270">
        <v>874363799</v>
      </c>
      <c r="E21" s="270">
        <f>D21</f>
        <v>874363799</v>
      </c>
      <c r="F21" s="265">
        <v>21966500</v>
      </c>
      <c r="G21" s="266">
        <f t="shared" si="0"/>
        <v>21966500</v>
      </c>
      <c r="H21" s="242"/>
      <c r="I21" s="437"/>
      <c r="J21" s="426">
        <f>F21/E21*100</f>
        <v>2.5122837913832705</v>
      </c>
      <c r="HS21"/>
    </row>
    <row r="22" spans="1:227" s="33" customFormat="1" ht="18" customHeight="1">
      <c r="A22" s="214">
        <v>14</v>
      </c>
      <c r="B22" s="220" t="s">
        <v>231</v>
      </c>
      <c r="C22" s="216" t="s">
        <v>232</v>
      </c>
      <c r="D22" s="270">
        <v>458057860</v>
      </c>
      <c r="E22" s="270">
        <f>D22+204114449-1333500</f>
        <v>660838809</v>
      </c>
      <c r="F22" s="265">
        <v>21078917</v>
      </c>
      <c r="G22" s="266">
        <f t="shared" si="0"/>
        <v>21078917</v>
      </c>
      <c r="H22" s="242"/>
      <c r="I22" s="437"/>
      <c r="J22" s="426">
        <f>F22/E22*100</f>
        <v>3.1897214135921006</v>
      </c>
      <c r="HS22"/>
    </row>
    <row r="23" spans="1:10" ht="26.25" customHeight="1">
      <c r="A23" s="214">
        <v>15</v>
      </c>
      <c r="B23" s="225" t="s">
        <v>233</v>
      </c>
      <c r="C23" s="222" t="s">
        <v>234</v>
      </c>
      <c r="D23" s="270"/>
      <c r="E23" s="270">
        <f t="shared" si="1"/>
        <v>0</v>
      </c>
      <c r="F23" s="265"/>
      <c r="G23" s="266">
        <f t="shared" si="0"/>
        <v>0</v>
      </c>
      <c r="H23" s="243"/>
      <c r="I23" s="438"/>
      <c r="J23" s="426"/>
    </row>
    <row r="24" spans="1:10" ht="26.25" customHeight="1">
      <c r="A24" s="214">
        <v>16</v>
      </c>
      <c r="B24" s="225" t="s">
        <v>235</v>
      </c>
      <c r="C24" s="222" t="s">
        <v>236</v>
      </c>
      <c r="D24" s="270">
        <v>52444974</v>
      </c>
      <c r="E24" s="270">
        <f t="shared" si="1"/>
        <v>52444974</v>
      </c>
      <c r="F24" s="265">
        <v>29200123</v>
      </c>
      <c r="G24" s="266">
        <f t="shared" si="0"/>
        <v>29200123</v>
      </c>
      <c r="H24" s="243"/>
      <c r="I24" s="438"/>
      <c r="J24" s="426">
        <f>F24/E24*100</f>
        <v>55.677638432998364</v>
      </c>
    </row>
    <row r="25" spans="1:10" ht="18" customHeight="1">
      <c r="A25" s="214">
        <v>17</v>
      </c>
      <c r="B25" s="225" t="s">
        <v>237</v>
      </c>
      <c r="C25" s="222" t="s">
        <v>238</v>
      </c>
      <c r="D25" s="270"/>
      <c r="E25" s="270">
        <f t="shared" si="1"/>
        <v>0</v>
      </c>
      <c r="F25" s="265"/>
      <c r="G25" s="266">
        <f t="shared" si="0"/>
        <v>0</v>
      </c>
      <c r="H25" s="243"/>
      <c r="I25" s="438"/>
      <c r="J25" s="426"/>
    </row>
    <row r="26" spans="1:10" ht="30" customHeight="1">
      <c r="A26" s="214">
        <v>18</v>
      </c>
      <c r="B26" s="225" t="s">
        <v>239</v>
      </c>
      <c r="C26" s="222" t="s">
        <v>240</v>
      </c>
      <c r="D26" s="270"/>
      <c r="E26" s="270">
        <f t="shared" si="1"/>
        <v>0</v>
      </c>
      <c r="F26" s="265"/>
      <c r="G26" s="266">
        <f t="shared" si="0"/>
        <v>0</v>
      </c>
      <c r="H26" s="243"/>
      <c r="I26" s="438"/>
      <c r="J26" s="426"/>
    </row>
    <row r="27" spans="1:10" ht="18" customHeight="1">
      <c r="A27" s="214">
        <v>19</v>
      </c>
      <c r="B27" s="225" t="s">
        <v>241</v>
      </c>
      <c r="C27" s="222" t="s">
        <v>242</v>
      </c>
      <c r="D27" s="270"/>
      <c r="E27" s="270">
        <f t="shared" si="1"/>
        <v>0</v>
      </c>
      <c r="F27" s="265"/>
      <c r="G27" s="266">
        <f t="shared" si="0"/>
        <v>0</v>
      </c>
      <c r="H27" s="243"/>
      <c r="I27" s="438"/>
      <c r="J27" s="426"/>
    </row>
    <row r="28" spans="1:10" ht="18" customHeight="1">
      <c r="A28" s="214">
        <v>20</v>
      </c>
      <c r="B28" s="220" t="s">
        <v>243</v>
      </c>
      <c r="C28" s="216" t="s">
        <v>244</v>
      </c>
      <c r="D28" s="270">
        <f>SUM(D23:D27)</f>
        <v>52444974</v>
      </c>
      <c r="E28" s="270">
        <f>SUM(E23:E27)</f>
        <v>52444974</v>
      </c>
      <c r="F28" s="265">
        <f>SUM(F23:F27)</f>
        <v>29200123</v>
      </c>
      <c r="G28" s="266">
        <f t="shared" si="0"/>
        <v>29200123</v>
      </c>
      <c r="H28" s="242"/>
      <c r="I28" s="437"/>
      <c r="J28" s="426">
        <f>F28/E28*100</f>
        <v>55.677638432998364</v>
      </c>
    </row>
    <row r="29" spans="1:227" s="33" customFormat="1" ht="18" customHeight="1">
      <c r="A29" s="214">
        <v>21</v>
      </c>
      <c r="B29" s="224" t="s">
        <v>245</v>
      </c>
      <c r="C29" s="216" t="s">
        <v>246</v>
      </c>
      <c r="D29" s="101">
        <f>D9+D10+D11+D12+D20+D21+D22+D28</f>
        <v>1599464184</v>
      </c>
      <c r="E29" s="101">
        <f>E9+E10+E11+E12+E20+E21+E22+E28</f>
        <v>1857719596</v>
      </c>
      <c r="F29" s="267">
        <f>F9+F10+F11+F12+F20+F21+F22+F28</f>
        <v>225831226</v>
      </c>
      <c r="G29" s="266">
        <f t="shared" si="0"/>
        <v>225831226</v>
      </c>
      <c r="H29" s="244">
        <f>H9+H10+H11+H12+H20+H21+H22+H28</f>
        <v>0</v>
      </c>
      <c r="I29" s="439"/>
      <c r="J29" s="426">
        <f>F29/E29*100</f>
        <v>12.156367757882014</v>
      </c>
      <c r="HS29"/>
    </row>
    <row r="30" spans="1:227" s="33" customFormat="1" ht="18" customHeight="1">
      <c r="A30" s="214">
        <v>22</v>
      </c>
      <c r="B30" s="225" t="s">
        <v>338</v>
      </c>
      <c r="C30" s="222" t="s">
        <v>329</v>
      </c>
      <c r="D30" s="275">
        <v>4930998</v>
      </c>
      <c r="E30" s="270">
        <f t="shared" si="1"/>
        <v>4930998</v>
      </c>
      <c r="F30" s="265">
        <v>4981341</v>
      </c>
      <c r="G30" s="266">
        <f t="shared" si="0"/>
        <v>4981341</v>
      </c>
      <c r="H30" s="243"/>
      <c r="I30" s="438"/>
      <c r="J30" s="426">
        <f>F30/E30*100</f>
        <v>101.02094951164045</v>
      </c>
      <c r="HS30"/>
    </row>
    <row r="31" spans="1:227" s="33" customFormat="1" ht="18" customHeight="1">
      <c r="A31" s="214">
        <v>23</v>
      </c>
      <c r="B31" s="225" t="s">
        <v>247</v>
      </c>
      <c r="C31" s="222" t="s">
        <v>248</v>
      </c>
      <c r="D31" s="98">
        <v>20953998</v>
      </c>
      <c r="E31" s="270">
        <f t="shared" si="1"/>
        <v>20953998</v>
      </c>
      <c r="F31" s="265">
        <v>10596648</v>
      </c>
      <c r="G31" s="266">
        <f t="shared" si="0"/>
        <v>10596648</v>
      </c>
      <c r="H31" s="243"/>
      <c r="I31" s="438"/>
      <c r="J31" s="426">
        <f>F31/E31*100</f>
        <v>50.5710079766162</v>
      </c>
      <c r="HS31"/>
    </row>
    <row r="32" spans="1:227" s="33" customFormat="1" ht="18" customHeight="1">
      <c r="A32" s="214">
        <v>24</v>
      </c>
      <c r="B32" s="220" t="s">
        <v>36</v>
      </c>
      <c r="C32" s="216" t="s">
        <v>249</v>
      </c>
      <c r="D32" s="270">
        <f>SUM(D29:D31)</f>
        <v>1625349180</v>
      </c>
      <c r="E32" s="270">
        <f>SUM(E29:E31)</f>
        <v>1883604592</v>
      </c>
      <c r="F32" s="265">
        <f>SUM(F29:F31)</f>
        <v>241409215</v>
      </c>
      <c r="G32" s="266">
        <f t="shared" si="0"/>
        <v>241409215</v>
      </c>
      <c r="H32" s="245">
        <f>SUM(H29:H31)</f>
        <v>0</v>
      </c>
      <c r="I32" s="440"/>
      <c r="J32" s="426">
        <f>F32/E32*100</f>
        <v>12.816342454531455</v>
      </c>
      <c r="HS32"/>
    </row>
    <row r="33" spans="1:227" s="33" customFormat="1" ht="18" customHeight="1">
      <c r="A33" s="214">
        <v>25</v>
      </c>
      <c r="B33" s="220"/>
      <c r="C33" s="222"/>
      <c r="D33" s="270"/>
      <c r="E33" s="270">
        <f t="shared" si="1"/>
        <v>0</v>
      </c>
      <c r="F33" s="265"/>
      <c r="G33" s="266">
        <f t="shared" si="0"/>
        <v>0</v>
      </c>
      <c r="H33" s="243"/>
      <c r="I33" s="438"/>
      <c r="J33" s="426"/>
      <c r="HS33"/>
    </row>
    <row r="34" spans="1:227" s="33" customFormat="1" ht="18" customHeight="1" thickBot="1">
      <c r="A34" s="227">
        <v>26</v>
      </c>
      <c r="B34" s="228" t="s">
        <v>38</v>
      </c>
      <c r="C34" s="229"/>
      <c r="D34" s="385">
        <f>D32+D33</f>
        <v>1625349180</v>
      </c>
      <c r="E34" s="385">
        <f>E32+E33</f>
        <v>1883604592</v>
      </c>
      <c r="F34" s="268">
        <f>F32+F33</f>
        <v>241409215</v>
      </c>
      <c r="G34" s="266">
        <f t="shared" si="0"/>
        <v>241409215</v>
      </c>
      <c r="H34" s="246">
        <f>H32+H33</f>
        <v>0</v>
      </c>
      <c r="I34" s="441"/>
      <c r="J34" s="426">
        <f>F34/E34*100</f>
        <v>12.816342454531455</v>
      </c>
      <c r="HS34"/>
    </row>
  </sheetData>
  <sheetProtection selectLockedCells="1" selectUnlockedCells="1"/>
  <mergeCells count="4">
    <mergeCell ref="A1:J1"/>
    <mergeCell ref="A2:J2"/>
    <mergeCell ref="A3:J3"/>
    <mergeCell ref="A6:J6"/>
  </mergeCells>
  <printOptions horizontalCentered="1"/>
  <pageMargins left="0.7874015748031497" right="0.7874015748031497" top="0.9055118110236221" bottom="0.9055118110236221" header="0.5118110236220472" footer="0.5118110236220472"/>
  <pageSetup fitToHeight="1" fitToWidth="1" horizontalDpi="600" verticalDpi="600" orientation="landscape" paperSize="9" scale="70" r:id="rId1"/>
  <headerFooter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34"/>
  <sheetViews>
    <sheetView zoomScale="80" zoomScaleNormal="80" zoomScalePageLayoutView="0" workbookViewId="0" topLeftCell="A4">
      <selection activeCell="J7" sqref="J7"/>
    </sheetView>
  </sheetViews>
  <sheetFormatPr defaultColWidth="9.140625" defaultRowHeight="12.75"/>
  <cols>
    <col min="1" max="1" width="6.00390625" style="37" customWidth="1"/>
    <col min="2" max="2" width="73.57421875" style="29" customWidth="1"/>
    <col min="3" max="3" width="10.7109375" style="29" customWidth="1"/>
    <col min="4" max="5" width="13.00390625" style="377" customWidth="1"/>
    <col min="6" max="6" width="13.00390625" style="29" customWidth="1"/>
    <col min="7" max="7" width="12.8515625" style="29" customWidth="1"/>
    <col min="8" max="8" width="12.7109375" style="29" customWidth="1"/>
    <col min="9" max="9" width="10.57421875" style="29" customWidth="1"/>
    <col min="10" max="10" width="9.8515625" style="422" customWidth="1"/>
    <col min="11" max="18" width="2.7109375" style="29" customWidth="1"/>
    <col min="19" max="22" width="9.140625" style="29" customWidth="1"/>
    <col min="23" max="23" width="10.8515625" style="29" bestFit="1" customWidth="1"/>
    <col min="24" max="225" width="9.140625" style="29" customWidth="1"/>
  </cols>
  <sheetData>
    <row r="1" spans="1:9" ht="15.75" customHeight="1">
      <c r="A1" s="530" t="s">
        <v>204</v>
      </c>
      <c r="B1" s="530"/>
      <c r="C1" s="530"/>
      <c r="D1" s="530"/>
      <c r="E1" s="530"/>
      <c r="F1" s="530"/>
      <c r="G1" s="530"/>
      <c r="H1" s="530"/>
      <c r="I1" s="530"/>
    </row>
    <row r="2" spans="1:9" ht="15.75" customHeight="1">
      <c r="A2" s="530" t="s">
        <v>352</v>
      </c>
      <c r="B2" s="530"/>
      <c r="C2" s="530"/>
      <c r="D2" s="530"/>
      <c r="E2" s="530"/>
      <c r="F2" s="530"/>
      <c r="G2" s="530"/>
      <c r="H2" s="530"/>
      <c r="I2" s="530"/>
    </row>
    <row r="3" spans="1:9" ht="15.75" customHeight="1">
      <c r="A3" s="530" t="s">
        <v>385</v>
      </c>
      <c r="B3" s="530"/>
      <c r="C3" s="530"/>
      <c r="D3" s="530"/>
      <c r="E3" s="530"/>
      <c r="F3" s="530"/>
      <c r="G3" s="530"/>
      <c r="H3" s="530"/>
      <c r="I3" s="530"/>
    </row>
    <row r="4" spans="1:9" ht="15.75" customHeight="1">
      <c r="A4" s="31"/>
      <c r="B4" s="38"/>
      <c r="C4" s="38"/>
      <c r="D4" s="372"/>
      <c r="E4" s="372"/>
      <c r="F4" s="38"/>
      <c r="G4" s="38"/>
      <c r="H4" s="38"/>
      <c r="I4" s="38"/>
    </row>
    <row r="5" spans="1:9" ht="15.75" customHeight="1">
      <c r="A5" s="31"/>
      <c r="B5" s="38"/>
      <c r="C5" s="38"/>
      <c r="D5" s="372"/>
      <c r="E5" s="372"/>
      <c r="F5" s="38"/>
      <c r="G5" s="38"/>
      <c r="H5" s="38"/>
      <c r="I5" s="38"/>
    </row>
    <row r="6" spans="1:9" ht="15.75" customHeight="1" thickBot="1">
      <c r="A6" s="531" t="s">
        <v>326</v>
      </c>
      <c r="B6" s="531"/>
      <c r="C6" s="531"/>
      <c r="D6" s="531"/>
      <c r="E6" s="531"/>
      <c r="F6" s="531"/>
      <c r="G6" s="531"/>
      <c r="H6" s="531"/>
      <c r="I6" s="531"/>
    </row>
    <row r="7" spans="1:10" ht="48.75" customHeight="1">
      <c r="A7" s="126" t="s">
        <v>56</v>
      </c>
      <c r="B7" s="127" t="s">
        <v>57</v>
      </c>
      <c r="C7" s="128" t="s">
        <v>58</v>
      </c>
      <c r="D7" s="373" t="s">
        <v>59</v>
      </c>
      <c r="E7" s="373" t="s">
        <v>384</v>
      </c>
      <c r="F7" s="253" t="s">
        <v>393</v>
      </c>
      <c r="G7" s="32" t="s">
        <v>60</v>
      </c>
      <c r="H7" s="32" t="s">
        <v>61</v>
      </c>
      <c r="I7" s="32" t="s">
        <v>205</v>
      </c>
      <c r="J7" s="423" t="s">
        <v>394</v>
      </c>
    </row>
    <row r="8" spans="1:10" ht="12.75">
      <c r="A8" s="130"/>
      <c r="B8" s="131" t="s">
        <v>64</v>
      </c>
      <c r="C8" s="132" t="s">
        <v>65</v>
      </c>
      <c r="D8" s="374" t="s">
        <v>66</v>
      </c>
      <c r="E8" s="374" t="s">
        <v>271</v>
      </c>
      <c r="F8" s="132" t="s">
        <v>273</v>
      </c>
      <c r="G8" s="132" t="s">
        <v>275</v>
      </c>
      <c r="H8" s="132" t="s">
        <v>277</v>
      </c>
      <c r="I8" s="132" t="s">
        <v>279</v>
      </c>
      <c r="J8" s="424" t="s">
        <v>281</v>
      </c>
    </row>
    <row r="9" spans="1:10" ht="18" customHeight="1">
      <c r="A9" s="214">
        <v>1</v>
      </c>
      <c r="B9" s="215" t="s">
        <v>206</v>
      </c>
      <c r="C9" s="216" t="s">
        <v>207</v>
      </c>
      <c r="D9" s="378">
        <v>15403093</v>
      </c>
      <c r="E9" s="378">
        <f>D9</f>
        <v>15403093</v>
      </c>
      <c r="F9" s="258">
        <v>7601903</v>
      </c>
      <c r="G9" s="40">
        <f>F9</f>
        <v>7601903</v>
      </c>
      <c r="H9" s="40"/>
      <c r="I9" s="425"/>
      <c r="J9" s="426">
        <f>F9/E9*100</f>
        <v>49.353094212961</v>
      </c>
    </row>
    <row r="10" spans="1:226" s="33" customFormat="1" ht="18" customHeight="1">
      <c r="A10" s="214">
        <v>2</v>
      </c>
      <c r="B10" s="218" t="s">
        <v>208</v>
      </c>
      <c r="C10" s="216" t="s">
        <v>209</v>
      </c>
      <c r="D10" s="378">
        <v>2002402</v>
      </c>
      <c r="E10" s="378">
        <f aca="true" t="shared" si="0" ref="E10:E34">D10</f>
        <v>2002402</v>
      </c>
      <c r="F10" s="258">
        <v>994745</v>
      </c>
      <c r="G10" s="40">
        <f aca="true" t="shared" si="1" ref="G10:G34">F10</f>
        <v>994745</v>
      </c>
      <c r="H10" s="39"/>
      <c r="I10" s="427"/>
      <c r="J10" s="426">
        <f>F10/E10*100</f>
        <v>49.67758721775148</v>
      </c>
      <c r="HR10"/>
    </row>
    <row r="11" spans="1:23" ht="18" customHeight="1">
      <c r="A11" s="214">
        <v>3</v>
      </c>
      <c r="B11" s="219" t="s">
        <v>210</v>
      </c>
      <c r="C11" s="216" t="s">
        <v>211</v>
      </c>
      <c r="D11" s="378">
        <v>3832345</v>
      </c>
      <c r="E11" s="378">
        <f>D11-166647</f>
        <v>3665698</v>
      </c>
      <c r="F11" s="258">
        <v>2007028</v>
      </c>
      <c r="G11" s="40">
        <f t="shared" si="1"/>
        <v>2007028</v>
      </c>
      <c r="H11" s="39"/>
      <c r="I11" s="427"/>
      <c r="J11" s="426">
        <f>F11/E11*100</f>
        <v>54.751591647757124</v>
      </c>
      <c r="W11" s="248"/>
    </row>
    <row r="12" spans="1:10" ht="18" customHeight="1">
      <c r="A12" s="214">
        <v>4</v>
      </c>
      <c r="B12" s="220" t="s">
        <v>212</v>
      </c>
      <c r="C12" s="216" t="s">
        <v>213</v>
      </c>
      <c r="D12" s="378"/>
      <c r="E12" s="378">
        <f t="shared" si="0"/>
        <v>0</v>
      </c>
      <c r="F12" s="258"/>
      <c r="G12" s="40">
        <f t="shared" si="1"/>
        <v>0</v>
      </c>
      <c r="H12" s="39"/>
      <c r="I12" s="427"/>
      <c r="J12" s="426"/>
    </row>
    <row r="13" spans="1:10" ht="18" customHeight="1">
      <c r="A13" s="214">
        <v>5</v>
      </c>
      <c r="B13" s="221" t="s">
        <v>214</v>
      </c>
      <c r="C13" s="222" t="s">
        <v>215</v>
      </c>
      <c r="D13" s="379"/>
      <c r="E13" s="378">
        <f t="shared" si="0"/>
        <v>0</v>
      </c>
      <c r="F13" s="258"/>
      <c r="G13" s="40">
        <f t="shared" si="1"/>
        <v>0</v>
      </c>
      <c r="H13" s="40"/>
      <c r="I13" s="425"/>
      <c r="J13" s="426"/>
    </row>
    <row r="14" spans="1:10" ht="25.5" customHeight="1">
      <c r="A14" s="214">
        <v>6</v>
      </c>
      <c r="B14" s="221" t="s">
        <v>216</v>
      </c>
      <c r="C14" s="222" t="s">
        <v>217</v>
      </c>
      <c r="D14" s="379"/>
      <c r="E14" s="378">
        <f t="shared" si="0"/>
        <v>0</v>
      </c>
      <c r="F14" s="258"/>
      <c r="G14" s="40">
        <f t="shared" si="1"/>
        <v>0</v>
      </c>
      <c r="H14" s="40"/>
      <c r="I14" s="425"/>
      <c r="J14" s="426"/>
    </row>
    <row r="15" spans="1:10" ht="24" customHeight="1">
      <c r="A15" s="214">
        <v>7</v>
      </c>
      <c r="B15" s="221" t="s">
        <v>218</v>
      </c>
      <c r="C15" s="222" t="s">
        <v>219</v>
      </c>
      <c r="D15" s="379"/>
      <c r="E15" s="378">
        <f t="shared" si="0"/>
        <v>0</v>
      </c>
      <c r="F15" s="258"/>
      <c r="G15" s="40">
        <f t="shared" si="1"/>
        <v>0</v>
      </c>
      <c r="H15" s="40"/>
      <c r="I15" s="425"/>
      <c r="J15" s="426"/>
    </row>
    <row r="16" spans="1:10" ht="18" customHeight="1">
      <c r="A16" s="214">
        <v>8</v>
      </c>
      <c r="B16" s="221" t="s">
        <v>220</v>
      </c>
      <c r="C16" s="222" t="s">
        <v>221</v>
      </c>
      <c r="D16" s="379"/>
      <c r="E16" s="378">
        <f t="shared" si="0"/>
        <v>0</v>
      </c>
      <c r="F16" s="258"/>
      <c r="G16" s="40">
        <f t="shared" si="1"/>
        <v>0</v>
      </c>
      <c r="H16" s="40"/>
      <c r="I16" s="425"/>
      <c r="J16" s="426"/>
    </row>
    <row r="17" spans="1:10" ht="22.5" customHeight="1">
      <c r="A17" s="214">
        <v>9</v>
      </c>
      <c r="B17" s="221" t="s">
        <v>222</v>
      </c>
      <c r="C17" s="222" t="s">
        <v>223</v>
      </c>
      <c r="D17" s="379"/>
      <c r="E17" s="378">
        <f t="shared" si="0"/>
        <v>0</v>
      </c>
      <c r="F17" s="258"/>
      <c r="G17" s="40">
        <f t="shared" si="1"/>
        <v>0</v>
      </c>
      <c r="H17" s="40"/>
      <c r="I17" s="425"/>
      <c r="J17" s="426"/>
    </row>
    <row r="18" spans="1:10" ht="18" customHeight="1">
      <c r="A18" s="214">
        <v>10</v>
      </c>
      <c r="B18" s="221" t="s">
        <v>224</v>
      </c>
      <c r="C18" s="283" t="s">
        <v>226</v>
      </c>
      <c r="D18" s="379"/>
      <c r="E18" s="378">
        <f t="shared" si="0"/>
        <v>0</v>
      </c>
      <c r="F18" s="258"/>
      <c r="G18" s="40">
        <f t="shared" si="1"/>
        <v>0</v>
      </c>
      <c r="H18" s="40"/>
      <c r="I18" s="425"/>
      <c r="J18" s="426"/>
    </row>
    <row r="19" spans="1:10" ht="18" customHeight="1">
      <c r="A19" s="214">
        <v>11</v>
      </c>
      <c r="B19" s="223" t="s">
        <v>225</v>
      </c>
      <c r="C19" s="283" t="s">
        <v>346</v>
      </c>
      <c r="D19" s="379"/>
      <c r="E19" s="378">
        <f t="shared" si="0"/>
        <v>0</v>
      </c>
      <c r="F19" s="258"/>
      <c r="G19" s="40">
        <f t="shared" si="1"/>
        <v>0</v>
      </c>
      <c r="H19" s="40"/>
      <c r="I19" s="425"/>
      <c r="J19" s="426"/>
    </row>
    <row r="20" spans="1:10" ht="18" customHeight="1">
      <c r="A20" s="214">
        <v>12</v>
      </c>
      <c r="B20" s="220" t="s">
        <v>227</v>
      </c>
      <c r="C20" s="216" t="s">
        <v>228</v>
      </c>
      <c r="D20" s="378"/>
      <c r="E20" s="378">
        <f t="shared" si="0"/>
        <v>0</v>
      </c>
      <c r="F20" s="258"/>
      <c r="G20" s="40">
        <f t="shared" si="1"/>
        <v>0</v>
      </c>
      <c r="H20" s="39"/>
      <c r="I20" s="427"/>
      <c r="J20" s="426"/>
    </row>
    <row r="21" spans="1:226" s="33" customFormat="1" ht="18" customHeight="1">
      <c r="A21" s="214">
        <v>13</v>
      </c>
      <c r="B21" s="224" t="s">
        <v>229</v>
      </c>
      <c r="C21" s="216" t="s">
        <v>230</v>
      </c>
      <c r="D21" s="378"/>
      <c r="E21" s="378">
        <v>166647</v>
      </c>
      <c r="F21" s="258">
        <v>166647</v>
      </c>
      <c r="G21" s="40">
        <f t="shared" si="1"/>
        <v>166647</v>
      </c>
      <c r="H21" s="39"/>
      <c r="I21" s="427"/>
      <c r="J21" s="426">
        <f>F21/E21*100</f>
        <v>100</v>
      </c>
      <c r="HR21"/>
    </row>
    <row r="22" spans="1:226" s="42" customFormat="1" ht="18" customHeight="1">
      <c r="A22" s="231">
        <v>14</v>
      </c>
      <c r="B22" s="232" t="s">
        <v>231</v>
      </c>
      <c r="C22" s="233" t="s">
        <v>232</v>
      </c>
      <c r="D22" s="378"/>
      <c r="E22" s="378">
        <f t="shared" si="0"/>
        <v>0</v>
      </c>
      <c r="F22" s="258"/>
      <c r="G22" s="40">
        <f t="shared" si="1"/>
        <v>0</v>
      </c>
      <c r="H22" s="41"/>
      <c r="I22" s="428"/>
      <c r="J22" s="426"/>
      <c r="HR22" s="43"/>
    </row>
    <row r="23" spans="1:10" ht="24" customHeight="1">
      <c r="A23" s="214">
        <v>15</v>
      </c>
      <c r="B23" s="225" t="s">
        <v>233</v>
      </c>
      <c r="C23" s="222" t="s">
        <v>234</v>
      </c>
      <c r="D23" s="379"/>
      <c r="E23" s="378">
        <f t="shared" si="0"/>
        <v>0</v>
      </c>
      <c r="F23" s="258"/>
      <c r="G23" s="40">
        <f t="shared" si="1"/>
        <v>0</v>
      </c>
      <c r="H23" s="40"/>
      <c r="I23" s="425"/>
      <c r="J23" s="426"/>
    </row>
    <row r="24" spans="1:10" ht="25.5" customHeight="1">
      <c r="A24" s="214">
        <v>16</v>
      </c>
      <c r="B24" s="225" t="s">
        <v>235</v>
      </c>
      <c r="C24" s="222" t="s">
        <v>236</v>
      </c>
      <c r="D24" s="379"/>
      <c r="E24" s="378">
        <f t="shared" si="0"/>
        <v>0</v>
      </c>
      <c r="F24" s="258"/>
      <c r="G24" s="40">
        <f t="shared" si="1"/>
        <v>0</v>
      </c>
      <c r="H24" s="40"/>
      <c r="I24" s="425"/>
      <c r="J24" s="426"/>
    </row>
    <row r="25" spans="1:10" ht="18" customHeight="1">
      <c r="A25" s="214">
        <v>17</v>
      </c>
      <c r="B25" s="225" t="s">
        <v>237</v>
      </c>
      <c r="C25" s="222" t="s">
        <v>238</v>
      </c>
      <c r="D25" s="379"/>
      <c r="E25" s="378">
        <f t="shared" si="0"/>
        <v>0</v>
      </c>
      <c r="F25" s="258"/>
      <c r="G25" s="40">
        <f t="shared" si="1"/>
        <v>0</v>
      </c>
      <c r="H25" s="40"/>
      <c r="I25" s="425"/>
      <c r="J25" s="426"/>
    </row>
    <row r="26" spans="1:10" ht="24" customHeight="1">
      <c r="A26" s="214">
        <v>18</v>
      </c>
      <c r="B26" s="225" t="s">
        <v>239</v>
      </c>
      <c r="C26" s="222" t="s">
        <v>240</v>
      </c>
      <c r="D26" s="379"/>
      <c r="E26" s="378">
        <f t="shared" si="0"/>
        <v>0</v>
      </c>
      <c r="F26" s="258"/>
      <c r="G26" s="40">
        <f t="shared" si="1"/>
        <v>0</v>
      </c>
      <c r="H26" s="40"/>
      <c r="I26" s="425"/>
      <c r="J26" s="426"/>
    </row>
    <row r="27" spans="1:10" ht="18" customHeight="1">
      <c r="A27" s="214">
        <v>19</v>
      </c>
      <c r="B27" s="225" t="s">
        <v>241</v>
      </c>
      <c r="C27" s="222" t="s">
        <v>242</v>
      </c>
      <c r="D27" s="379"/>
      <c r="E27" s="378">
        <f t="shared" si="0"/>
        <v>0</v>
      </c>
      <c r="F27" s="258"/>
      <c r="G27" s="40">
        <f t="shared" si="1"/>
        <v>0</v>
      </c>
      <c r="H27" s="40"/>
      <c r="I27" s="425"/>
      <c r="J27" s="426"/>
    </row>
    <row r="28" spans="1:10" ht="18" customHeight="1">
      <c r="A28" s="214">
        <v>20</v>
      </c>
      <c r="B28" s="220" t="s">
        <v>243</v>
      </c>
      <c r="C28" s="216" t="s">
        <v>244</v>
      </c>
      <c r="D28" s="378"/>
      <c r="E28" s="378">
        <f t="shared" si="0"/>
        <v>0</v>
      </c>
      <c r="F28" s="258"/>
      <c r="G28" s="40">
        <f t="shared" si="1"/>
        <v>0</v>
      </c>
      <c r="H28" s="39"/>
      <c r="I28" s="427"/>
      <c r="J28" s="426"/>
    </row>
    <row r="29" spans="1:226" s="33" customFormat="1" ht="18" customHeight="1">
      <c r="A29" s="214">
        <v>21</v>
      </c>
      <c r="B29" s="224" t="s">
        <v>245</v>
      </c>
      <c r="C29" s="216" t="s">
        <v>246</v>
      </c>
      <c r="D29" s="380">
        <f>D9+D10+D11+D12+D20+D21+D22+D28</f>
        <v>21237840</v>
      </c>
      <c r="E29" s="378">
        <f t="shared" si="0"/>
        <v>21237840</v>
      </c>
      <c r="F29" s="258">
        <f>F9+F10+F11+F21</f>
        <v>10770323</v>
      </c>
      <c r="G29" s="40">
        <f t="shared" si="1"/>
        <v>10770323</v>
      </c>
      <c r="H29" s="39"/>
      <c r="I29" s="427"/>
      <c r="J29" s="426">
        <f>F29/E29*100</f>
        <v>50.71289264821658</v>
      </c>
      <c r="HR29"/>
    </row>
    <row r="30" spans="1:226" s="33" customFormat="1" ht="18" customHeight="1">
      <c r="A30" s="214">
        <v>22</v>
      </c>
      <c r="B30" s="225" t="s">
        <v>328</v>
      </c>
      <c r="C30" s="222" t="s">
        <v>329</v>
      </c>
      <c r="D30" s="379"/>
      <c r="E30" s="378">
        <f t="shared" si="0"/>
        <v>0</v>
      </c>
      <c r="F30" s="258"/>
      <c r="G30" s="40">
        <f t="shared" si="1"/>
        <v>0</v>
      </c>
      <c r="H30" s="40"/>
      <c r="I30" s="425"/>
      <c r="J30" s="426"/>
      <c r="HR30"/>
    </row>
    <row r="31" spans="1:226" s="33" customFormat="1" ht="18" customHeight="1">
      <c r="A31" s="214">
        <v>23</v>
      </c>
      <c r="B31" s="225" t="s">
        <v>247</v>
      </c>
      <c r="C31" s="222" t="s">
        <v>248</v>
      </c>
      <c r="D31" s="379"/>
      <c r="E31" s="378">
        <f t="shared" si="0"/>
        <v>0</v>
      </c>
      <c r="F31" s="258"/>
      <c r="G31" s="40">
        <f t="shared" si="1"/>
        <v>0</v>
      </c>
      <c r="H31" s="40"/>
      <c r="I31" s="425"/>
      <c r="J31" s="426"/>
      <c r="HR31"/>
    </row>
    <row r="32" spans="1:226" s="33" customFormat="1" ht="18" customHeight="1">
      <c r="A32" s="214">
        <v>24</v>
      </c>
      <c r="B32" s="220" t="s">
        <v>36</v>
      </c>
      <c r="C32" s="216" t="s">
        <v>249</v>
      </c>
      <c r="D32" s="378">
        <f>D29+D30+D31</f>
        <v>21237840</v>
      </c>
      <c r="E32" s="378">
        <f t="shared" si="0"/>
        <v>21237840</v>
      </c>
      <c r="F32" s="258">
        <f>F29</f>
        <v>10770323</v>
      </c>
      <c r="G32" s="40">
        <f t="shared" si="1"/>
        <v>10770323</v>
      </c>
      <c r="H32" s="40"/>
      <c r="I32" s="425"/>
      <c r="J32" s="426">
        <f>F32/E32*100</f>
        <v>50.71289264821658</v>
      </c>
      <c r="HR32"/>
    </row>
    <row r="33" spans="1:226" s="33" customFormat="1" ht="18" customHeight="1">
      <c r="A33" s="214">
        <v>25</v>
      </c>
      <c r="B33" s="220"/>
      <c r="C33" s="222"/>
      <c r="D33" s="379">
        <v>0</v>
      </c>
      <c r="E33" s="378">
        <f t="shared" si="0"/>
        <v>0</v>
      </c>
      <c r="F33" s="258"/>
      <c r="G33" s="40">
        <f t="shared" si="1"/>
        <v>0</v>
      </c>
      <c r="H33" s="40"/>
      <c r="I33" s="425"/>
      <c r="J33" s="426"/>
      <c r="HR33"/>
    </row>
    <row r="34" spans="1:226" s="33" customFormat="1" ht="18" customHeight="1" thickBot="1">
      <c r="A34" s="227">
        <v>26</v>
      </c>
      <c r="B34" s="228" t="s">
        <v>38</v>
      </c>
      <c r="C34" s="229"/>
      <c r="D34" s="381">
        <f>D32+D33</f>
        <v>21237840</v>
      </c>
      <c r="E34" s="378">
        <f t="shared" si="0"/>
        <v>21237840</v>
      </c>
      <c r="F34" s="258">
        <f>F32</f>
        <v>10770323</v>
      </c>
      <c r="G34" s="40">
        <f t="shared" si="1"/>
        <v>10770323</v>
      </c>
      <c r="H34" s="44"/>
      <c r="I34" s="429"/>
      <c r="J34" s="430">
        <f>F34/E34*100</f>
        <v>50.71289264821658</v>
      </c>
      <c r="HR34"/>
    </row>
  </sheetData>
  <sheetProtection selectLockedCells="1" selectUnlockedCells="1"/>
  <mergeCells count="4">
    <mergeCell ref="A1:I1"/>
    <mergeCell ref="A2:I2"/>
    <mergeCell ref="A3:I3"/>
    <mergeCell ref="A6:I6"/>
  </mergeCells>
  <printOptions horizontalCentered="1"/>
  <pageMargins left="0.7874015748031497" right="0.7874015748031497" top="0.5905511811023623" bottom="0.9055118110236221" header="0.5118110236220472" footer="0.5118110236220472"/>
  <pageSetup fitToHeight="1" fitToWidth="1" horizontalDpi="600" verticalDpi="600" orientation="landscape" paperSize="9" scale="75" r:id="rId1"/>
  <headerFooter alignWithMargins="0">
    <oddHeader>&amp;R11. számú melléklet</oddHead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view="pageBreakPreview" zoomScale="60" zoomScaleNormal="80" zoomScalePageLayoutView="0" workbookViewId="0" topLeftCell="A1">
      <selection activeCell="O55" sqref="O55"/>
    </sheetView>
  </sheetViews>
  <sheetFormatPr defaultColWidth="11.57421875" defaultRowHeight="12.75"/>
  <cols>
    <col min="1" max="1" width="55.8515625" style="123" customWidth="1"/>
    <col min="2" max="2" width="15.00390625" style="52" customWidth="1"/>
    <col min="3" max="3" width="18.28125" style="0" customWidth="1"/>
    <col min="4" max="4" width="15.8515625" style="0" customWidth="1"/>
    <col min="5" max="5" width="19.7109375" style="123" customWidth="1"/>
    <col min="6" max="6" width="15.57421875" style="0" customWidth="1"/>
    <col min="7" max="7" width="19.421875" style="0" customWidth="1"/>
    <col min="8" max="8" width="18.00390625" style="0" customWidth="1"/>
  </cols>
  <sheetData>
    <row r="1" ht="12.75">
      <c r="H1" s="52"/>
    </row>
    <row r="2" spans="1:8" ht="18.75">
      <c r="A2" s="303"/>
      <c r="B2" s="289"/>
      <c r="C2" s="289"/>
      <c r="D2" s="289"/>
      <c r="E2" s="304"/>
      <c r="F2" s="289"/>
      <c r="G2" s="289"/>
      <c r="H2" s="289"/>
    </row>
    <row r="3" spans="1:8" ht="15.75">
      <c r="A3" s="508" t="s">
        <v>40</v>
      </c>
      <c r="B3" s="508"/>
      <c r="C3" s="508"/>
      <c r="D3" s="508"/>
      <c r="E3" s="508"/>
      <c r="F3" s="508"/>
      <c r="G3" s="508"/>
      <c r="H3" s="508"/>
    </row>
    <row r="4" spans="1:8" ht="17.25" customHeight="1">
      <c r="A4" s="508" t="s">
        <v>347</v>
      </c>
      <c r="B4" s="508"/>
      <c r="C4" s="508"/>
      <c r="D4" s="508"/>
      <c r="E4" s="508"/>
      <c r="F4" s="508"/>
      <c r="G4" s="508"/>
      <c r="H4" s="508"/>
    </row>
    <row r="5" spans="1:8" ht="15.75">
      <c r="A5" s="508" t="s">
        <v>392</v>
      </c>
      <c r="B5" s="508"/>
      <c r="C5" s="508"/>
      <c r="D5" s="508"/>
      <c r="E5" s="508"/>
      <c r="F5" s="508"/>
      <c r="G5" s="508"/>
      <c r="H5" s="508"/>
    </row>
    <row r="6" spans="1:8" ht="15.75">
      <c r="A6" s="305"/>
      <c r="B6" s="50"/>
      <c r="C6" s="50"/>
      <c r="D6" s="50"/>
      <c r="E6" s="305"/>
      <c r="F6" s="50"/>
      <c r="G6" s="50"/>
      <c r="H6" s="50"/>
    </row>
    <row r="7" spans="1:8" ht="13.5" thickBot="1">
      <c r="A7" s="303"/>
      <c r="B7" s="288"/>
      <c r="C7" s="1"/>
      <c r="D7" s="1"/>
      <c r="E7" s="303"/>
      <c r="F7" s="1"/>
      <c r="G7" s="1"/>
      <c r="H7" s="285" t="s">
        <v>325</v>
      </c>
    </row>
    <row r="8" spans="1:8" ht="15.75">
      <c r="A8" s="306" t="s">
        <v>330</v>
      </c>
      <c r="B8" s="307" t="s">
        <v>252</v>
      </c>
      <c r="C8" s="339" t="s">
        <v>253</v>
      </c>
      <c r="D8" s="339" t="s">
        <v>254</v>
      </c>
      <c r="E8" s="340" t="s">
        <v>255</v>
      </c>
      <c r="F8" s="339" t="s">
        <v>256</v>
      </c>
      <c r="G8" s="339" t="s">
        <v>257</v>
      </c>
      <c r="H8" s="308" t="s">
        <v>348</v>
      </c>
    </row>
    <row r="9" spans="1:8" ht="52.5" customHeight="1">
      <c r="A9" s="536" t="s">
        <v>343</v>
      </c>
      <c r="B9" s="309">
        <v>2023</v>
      </c>
      <c r="C9" s="310">
        <v>114419291</v>
      </c>
      <c r="D9" s="310">
        <f>E9-C9</f>
        <v>35580709</v>
      </c>
      <c r="E9" s="310">
        <v>150000000</v>
      </c>
      <c r="F9" s="311"/>
      <c r="G9" s="311">
        <f>E9</f>
        <v>150000000</v>
      </c>
      <c r="H9" s="312"/>
    </row>
    <row r="10" spans="1:8" ht="60" customHeight="1">
      <c r="A10" s="537"/>
      <c r="B10" s="309" t="s">
        <v>390</v>
      </c>
      <c r="C10" s="310">
        <v>114419291</v>
      </c>
      <c r="D10" s="310">
        <f>E10-C10</f>
        <v>35580709</v>
      </c>
      <c r="E10" s="310">
        <v>150000000</v>
      </c>
      <c r="F10" s="311"/>
      <c r="G10" s="311">
        <f>E10</f>
        <v>150000000</v>
      </c>
      <c r="H10" s="315"/>
    </row>
    <row r="11" spans="1:8" ht="15.75" customHeight="1">
      <c r="A11" s="538"/>
      <c r="B11" s="482" t="s">
        <v>393</v>
      </c>
      <c r="C11" s="470">
        <v>14077870</v>
      </c>
      <c r="D11" s="470">
        <v>3801025</v>
      </c>
      <c r="E11" s="470">
        <f>C11+D11</f>
        <v>17878895</v>
      </c>
      <c r="F11" s="493"/>
      <c r="G11" s="493">
        <f>E11</f>
        <v>17878895</v>
      </c>
      <c r="H11" s="315"/>
    </row>
    <row r="12" spans="1:8" ht="15.75">
      <c r="A12" s="536" t="s">
        <v>344</v>
      </c>
      <c r="B12" s="309">
        <v>2023</v>
      </c>
      <c r="C12" s="343">
        <v>3799000</v>
      </c>
      <c r="D12" s="343">
        <v>1025730.0000000001</v>
      </c>
      <c r="E12" s="343">
        <v>4824730</v>
      </c>
      <c r="F12" s="314">
        <f>E12</f>
        <v>4824730</v>
      </c>
      <c r="G12" s="314"/>
      <c r="H12" s="315"/>
    </row>
    <row r="13" spans="1:8" ht="15.75" customHeight="1">
      <c r="A13" s="537"/>
      <c r="B13" s="309" t="s">
        <v>390</v>
      </c>
      <c r="C13" s="343">
        <v>3799000</v>
      </c>
      <c r="D13" s="343">
        <v>1025730.0000000001</v>
      </c>
      <c r="E13" s="343">
        <v>4824730</v>
      </c>
      <c r="F13" s="314">
        <f>E13</f>
        <v>4824730</v>
      </c>
      <c r="G13" s="314"/>
      <c r="H13" s="315"/>
    </row>
    <row r="14" spans="1:8" ht="34.5" customHeight="1">
      <c r="A14" s="538"/>
      <c r="B14" s="309" t="s">
        <v>393</v>
      </c>
      <c r="C14" s="332"/>
      <c r="D14" s="332"/>
      <c r="E14" s="343"/>
      <c r="F14" s="314"/>
      <c r="G14" s="314"/>
      <c r="H14" s="315"/>
    </row>
    <row r="15" spans="1:8" ht="18.75" customHeight="1">
      <c r="A15" s="536" t="s">
        <v>358</v>
      </c>
      <c r="B15" s="309">
        <v>2023</v>
      </c>
      <c r="C15" s="313">
        <v>19640409</v>
      </c>
      <c r="D15" s="313">
        <v>5302910</v>
      </c>
      <c r="E15" s="310">
        <f aca="true" t="shared" si="0" ref="E15:E22">C15+D15</f>
        <v>24943319</v>
      </c>
      <c r="F15" s="314"/>
      <c r="G15" s="314">
        <f>E15</f>
        <v>24943319</v>
      </c>
      <c r="H15" s="315"/>
    </row>
    <row r="16" spans="1:8" ht="45.75" customHeight="1">
      <c r="A16" s="537"/>
      <c r="B16" s="309" t="s">
        <v>390</v>
      </c>
      <c r="C16" s="313">
        <v>19640409</v>
      </c>
      <c r="D16" s="313">
        <v>5302910</v>
      </c>
      <c r="E16" s="310">
        <f t="shared" si="0"/>
        <v>24943319</v>
      </c>
      <c r="F16" s="314"/>
      <c r="G16" s="314">
        <f>E16</f>
        <v>24943319</v>
      </c>
      <c r="H16" s="315"/>
    </row>
    <row r="17" spans="1:8" ht="29.25" customHeight="1">
      <c r="A17" s="538"/>
      <c r="B17" s="309" t="s">
        <v>393</v>
      </c>
      <c r="C17" s="313"/>
      <c r="D17" s="313"/>
      <c r="E17" s="313"/>
      <c r="F17" s="314"/>
      <c r="G17" s="314"/>
      <c r="H17" s="315"/>
    </row>
    <row r="18" spans="1:8" s="123" customFormat="1" ht="15.75">
      <c r="A18" s="536" t="s">
        <v>361</v>
      </c>
      <c r="B18" s="309">
        <v>2023</v>
      </c>
      <c r="C18" s="313">
        <v>219125835</v>
      </c>
      <c r="D18" s="313">
        <v>59163976</v>
      </c>
      <c r="E18" s="313">
        <f t="shared" si="0"/>
        <v>278289811</v>
      </c>
      <c r="F18" s="314">
        <f>E18-G18</f>
        <v>13914495</v>
      </c>
      <c r="G18" s="314">
        <v>264375316</v>
      </c>
      <c r="H18" s="315"/>
    </row>
    <row r="19" spans="1:8" s="123" customFormat="1" ht="53.25" customHeight="1">
      <c r="A19" s="537"/>
      <c r="B19" s="309" t="s">
        <v>390</v>
      </c>
      <c r="C19" s="313">
        <f>C18-1050000</f>
        <v>218075835</v>
      </c>
      <c r="D19" s="313">
        <f>D18-283500</f>
        <v>58880476</v>
      </c>
      <c r="E19" s="313">
        <f t="shared" si="0"/>
        <v>276956311</v>
      </c>
      <c r="F19" s="314">
        <f>E19-G19</f>
        <v>13914495</v>
      </c>
      <c r="G19" s="314">
        <f>G18-1333500</f>
        <v>263041816</v>
      </c>
      <c r="H19" s="315"/>
    </row>
    <row r="20" spans="1:8" s="123" customFormat="1" ht="31.5">
      <c r="A20" s="538"/>
      <c r="B20" s="309" t="s">
        <v>393</v>
      </c>
      <c r="C20" s="313"/>
      <c r="D20" s="313"/>
      <c r="E20" s="313"/>
      <c r="F20" s="314"/>
      <c r="G20" s="314"/>
      <c r="H20" s="315"/>
    </row>
    <row r="21" spans="1:8" s="123" customFormat="1" ht="15.75">
      <c r="A21" s="539" t="s">
        <v>389</v>
      </c>
      <c r="B21" s="309">
        <v>2023</v>
      </c>
      <c r="C21" s="310">
        <v>0</v>
      </c>
      <c r="D21" s="310">
        <v>0</v>
      </c>
      <c r="E21" s="310">
        <f t="shared" si="0"/>
        <v>0</v>
      </c>
      <c r="F21" s="311">
        <v>0</v>
      </c>
      <c r="G21" s="311">
        <v>0</v>
      </c>
      <c r="H21" s="312"/>
    </row>
    <row r="22" spans="1:8" s="123" customFormat="1" ht="29.25" customHeight="1">
      <c r="A22" s="539"/>
      <c r="B22" s="309" t="s">
        <v>390</v>
      </c>
      <c r="C22" s="310">
        <v>160720038</v>
      </c>
      <c r="D22" s="310">
        <v>43394411</v>
      </c>
      <c r="E22" s="310">
        <f t="shared" si="0"/>
        <v>204114449</v>
      </c>
      <c r="F22" s="311"/>
      <c r="G22" s="311">
        <f>E22</f>
        <v>204114449</v>
      </c>
      <c r="H22" s="312"/>
    </row>
    <row r="23" spans="1:8" s="123" customFormat="1" ht="24" customHeight="1">
      <c r="A23" s="539"/>
      <c r="B23" s="309" t="s">
        <v>393</v>
      </c>
      <c r="C23" s="470">
        <v>900000</v>
      </c>
      <c r="D23" s="485">
        <f>C23*0.27</f>
        <v>243000.00000000003</v>
      </c>
      <c r="E23" s="485">
        <f>C23+D23</f>
        <v>1143000</v>
      </c>
      <c r="F23" s="486"/>
      <c r="G23" s="486">
        <f>E23</f>
        <v>1143000</v>
      </c>
      <c r="H23" s="312"/>
    </row>
    <row r="24" spans="1:8" ht="27" customHeight="1">
      <c r="A24" s="536" t="s">
        <v>400</v>
      </c>
      <c r="B24" s="309">
        <v>2023</v>
      </c>
      <c r="C24" s="470"/>
      <c r="D24" s="494"/>
      <c r="E24" s="494"/>
      <c r="F24" s="495"/>
      <c r="G24" s="495"/>
      <c r="H24" s="312"/>
    </row>
    <row r="25" spans="1:8" s="123" customFormat="1" ht="15.75" customHeight="1">
      <c r="A25" s="537"/>
      <c r="B25" s="309" t="s">
        <v>390</v>
      </c>
      <c r="C25" s="470"/>
      <c r="D25" s="470"/>
      <c r="E25" s="470"/>
      <c r="F25" s="496"/>
      <c r="G25" s="496"/>
      <c r="H25" s="312"/>
    </row>
    <row r="26" spans="1:8" s="123" customFormat="1" ht="31.5">
      <c r="A26" s="538"/>
      <c r="B26" s="309" t="s">
        <v>393</v>
      </c>
      <c r="C26" s="470">
        <v>438600</v>
      </c>
      <c r="D26" s="470">
        <v>118422</v>
      </c>
      <c r="E26" s="485">
        <f>C26+D26</f>
        <v>557022</v>
      </c>
      <c r="F26" s="496">
        <v>557022</v>
      </c>
      <c r="G26" s="496"/>
      <c r="H26" s="312"/>
    </row>
    <row r="27" spans="1:8" s="123" customFormat="1" ht="15.75" customHeight="1">
      <c r="A27" s="536" t="s">
        <v>339</v>
      </c>
      <c r="B27" s="309">
        <v>2023</v>
      </c>
      <c r="C27" s="470"/>
      <c r="D27" s="470"/>
      <c r="E27" s="494"/>
      <c r="F27" s="496"/>
      <c r="G27" s="496"/>
      <c r="H27" s="312"/>
    </row>
    <row r="28" spans="1:8" ht="31.5">
      <c r="A28" s="537"/>
      <c r="B28" s="309" t="s">
        <v>390</v>
      </c>
      <c r="C28" s="470"/>
      <c r="D28" s="470"/>
      <c r="E28" s="470"/>
      <c r="F28" s="496"/>
      <c r="G28" s="496"/>
      <c r="H28" s="312"/>
    </row>
    <row r="29" spans="1:8" ht="31.5">
      <c r="A29" s="538"/>
      <c r="B29" s="309" t="s">
        <v>393</v>
      </c>
      <c r="C29" s="497">
        <v>1500000</v>
      </c>
      <c r="D29" s="497"/>
      <c r="E29" s="497">
        <v>1500000</v>
      </c>
      <c r="F29" s="497"/>
      <c r="G29" s="497">
        <v>1500000</v>
      </c>
      <c r="H29" s="312"/>
    </row>
    <row r="30" spans="1:8" ht="15.75">
      <c r="A30" s="544" t="s">
        <v>258</v>
      </c>
      <c r="B30" s="309">
        <v>2023</v>
      </c>
      <c r="C30" s="470">
        <f>C9+C12+C15+C18+C21+C24+C27</f>
        <v>356984535</v>
      </c>
      <c r="D30" s="470">
        <f>D9+D12+D15+D18+D21+D24+D27</f>
        <v>101073325</v>
      </c>
      <c r="E30" s="470">
        <f>E9+E12+E15+E18+E21+E24+E27</f>
        <v>458057860</v>
      </c>
      <c r="F30" s="470">
        <f>F9+F12+F15+F18+F21+F24+F27</f>
        <v>18739225</v>
      </c>
      <c r="G30" s="470">
        <f>G9+G12+G15+G18+G21+G24+G27</f>
        <v>439318635</v>
      </c>
      <c r="H30" s="471">
        <f>H9+H12+H15+H18+H21</f>
        <v>0</v>
      </c>
    </row>
    <row r="31" spans="1:8" ht="15.75" customHeight="1">
      <c r="A31" s="544"/>
      <c r="B31" s="309" t="s">
        <v>390</v>
      </c>
      <c r="C31" s="470">
        <f aca="true" t="shared" si="1" ref="C31:G32">C10+C13+C16+C19+C22+C25+C28</f>
        <v>516654573</v>
      </c>
      <c r="D31" s="470">
        <f t="shared" si="1"/>
        <v>144184236</v>
      </c>
      <c r="E31" s="470">
        <f t="shared" si="1"/>
        <v>660838809</v>
      </c>
      <c r="F31" s="470">
        <f t="shared" si="1"/>
        <v>18739225</v>
      </c>
      <c r="G31" s="470">
        <f t="shared" si="1"/>
        <v>642099584</v>
      </c>
      <c r="H31" s="471">
        <f>H10+H13+H16+H19+H22</f>
        <v>0</v>
      </c>
    </row>
    <row r="32" spans="1:8" ht="32.25" thickBot="1">
      <c r="A32" s="545"/>
      <c r="B32" s="472" t="s">
        <v>393</v>
      </c>
      <c r="C32" s="470">
        <f t="shared" si="1"/>
        <v>16916470</v>
      </c>
      <c r="D32" s="470">
        <f t="shared" si="1"/>
        <v>4162447</v>
      </c>
      <c r="E32" s="470">
        <f t="shared" si="1"/>
        <v>21078917</v>
      </c>
      <c r="F32" s="470">
        <f t="shared" si="1"/>
        <v>557022</v>
      </c>
      <c r="G32" s="470">
        <f t="shared" si="1"/>
        <v>20521895</v>
      </c>
      <c r="H32" s="473"/>
    </row>
    <row r="33" spans="1:8" ht="16.5" thickBot="1">
      <c r="A33" s="456"/>
      <c r="B33" s="456"/>
      <c r="C33" s="317"/>
      <c r="D33" s="317"/>
      <c r="E33" s="317"/>
      <c r="F33" s="317"/>
      <c r="G33" s="317"/>
      <c r="H33" s="317"/>
    </row>
    <row r="34" spans="1:8" ht="15.75">
      <c r="A34" s="306" t="s">
        <v>331</v>
      </c>
      <c r="B34" s="307" t="s">
        <v>252</v>
      </c>
      <c r="C34" s="339" t="s">
        <v>253</v>
      </c>
      <c r="D34" s="339" t="s">
        <v>254</v>
      </c>
      <c r="E34" s="340" t="s">
        <v>255</v>
      </c>
      <c r="F34" s="339" t="s">
        <v>256</v>
      </c>
      <c r="G34" s="339" t="s">
        <v>257</v>
      </c>
      <c r="H34" s="308" t="s">
        <v>348</v>
      </c>
    </row>
    <row r="35" spans="1:8" ht="15.75">
      <c r="A35" s="536" t="s">
        <v>323</v>
      </c>
      <c r="B35" s="309">
        <v>2023</v>
      </c>
      <c r="C35" s="310">
        <f>E35/1.27</f>
        <v>629921.2598425196</v>
      </c>
      <c r="D35" s="310">
        <f>E35-C35</f>
        <v>170078.74015748035</v>
      </c>
      <c r="E35" s="310">
        <v>800000</v>
      </c>
      <c r="F35" s="311">
        <v>800000</v>
      </c>
      <c r="G35" s="281"/>
      <c r="H35" s="318"/>
    </row>
    <row r="36" spans="1:8" ht="31.5">
      <c r="A36" s="537"/>
      <c r="B36" s="309" t="s">
        <v>390</v>
      </c>
      <c r="C36" s="310">
        <f>E36/1.27</f>
        <v>629921.2598425196</v>
      </c>
      <c r="D36" s="310">
        <f>E36-C36</f>
        <v>170078.74015748035</v>
      </c>
      <c r="E36" s="310">
        <v>800000</v>
      </c>
      <c r="F36" s="311">
        <v>800000</v>
      </c>
      <c r="G36" s="281"/>
      <c r="H36" s="318"/>
    </row>
    <row r="37" spans="1:8" ht="31.5">
      <c r="A37" s="538"/>
      <c r="B37" s="309" t="s">
        <v>393</v>
      </c>
      <c r="C37" s="310"/>
      <c r="D37" s="310"/>
      <c r="E37" s="310"/>
      <c r="F37" s="311"/>
      <c r="G37" s="281"/>
      <c r="H37" s="318"/>
    </row>
    <row r="38" spans="1:8" ht="15.75">
      <c r="A38" s="536" t="s">
        <v>337</v>
      </c>
      <c r="B38" s="309">
        <v>2023</v>
      </c>
      <c r="C38" s="310">
        <v>10215808</v>
      </c>
      <c r="D38" s="310">
        <v>2758268</v>
      </c>
      <c r="E38" s="310">
        <f>C38+D38</f>
        <v>12974076</v>
      </c>
      <c r="F38" s="310"/>
      <c r="G38" s="281">
        <f>E38</f>
        <v>12974076</v>
      </c>
      <c r="H38" s="274"/>
    </row>
    <row r="39" spans="1:8" ht="31.5">
      <c r="A39" s="537"/>
      <c r="B39" s="309" t="s">
        <v>390</v>
      </c>
      <c r="C39" s="310">
        <v>10215808</v>
      </c>
      <c r="D39" s="310">
        <v>2758268</v>
      </c>
      <c r="E39" s="310">
        <f>C39+D39</f>
        <v>12974076</v>
      </c>
      <c r="F39" s="310"/>
      <c r="G39" s="281">
        <f>E39</f>
        <v>12974076</v>
      </c>
      <c r="H39" s="274"/>
    </row>
    <row r="40" spans="1:8" ht="31.5">
      <c r="A40" s="538"/>
      <c r="B40" s="482" t="s">
        <v>393</v>
      </c>
      <c r="C40" s="470">
        <v>700000</v>
      </c>
      <c r="D40" s="485">
        <f>C40*0.27</f>
        <v>189000</v>
      </c>
      <c r="E40" s="485">
        <f>C40+D40</f>
        <v>889000</v>
      </c>
      <c r="F40" s="486"/>
      <c r="G40" s="486">
        <f>E40</f>
        <v>889000</v>
      </c>
      <c r="H40" s="274"/>
    </row>
    <row r="41" spans="1:8" ht="15.75">
      <c r="A41" s="536" t="s">
        <v>327</v>
      </c>
      <c r="B41" s="309">
        <v>2023</v>
      </c>
      <c r="C41" s="310">
        <v>4408238</v>
      </c>
      <c r="D41" s="310">
        <f>C41*0.27</f>
        <v>1190224.26</v>
      </c>
      <c r="E41" s="310">
        <f>C41+D41</f>
        <v>5598462.26</v>
      </c>
      <c r="F41" s="311">
        <f>E41</f>
        <v>5598462.26</v>
      </c>
      <c r="G41" s="281"/>
      <c r="H41" s="274"/>
    </row>
    <row r="42" spans="1:8" ht="31.5">
      <c r="A42" s="537"/>
      <c r="B42" s="309" t="s">
        <v>390</v>
      </c>
      <c r="C42" s="310">
        <v>4408238</v>
      </c>
      <c r="D42" s="310">
        <f>C42*0.27</f>
        <v>1190224.26</v>
      </c>
      <c r="E42" s="310">
        <f>C42+D42</f>
        <v>5598462.26</v>
      </c>
      <c r="F42" s="311">
        <f>E42</f>
        <v>5598462.26</v>
      </c>
      <c r="G42" s="281"/>
      <c r="H42" s="274"/>
    </row>
    <row r="43" spans="1:8" ht="31.5">
      <c r="A43" s="538"/>
      <c r="B43" s="309" t="s">
        <v>393</v>
      </c>
      <c r="C43" s="310"/>
      <c r="D43" s="310"/>
      <c r="E43" s="310"/>
      <c r="F43" s="311"/>
      <c r="G43" s="281"/>
      <c r="H43" s="274"/>
    </row>
    <row r="44" spans="1:8" ht="15.75">
      <c r="A44" s="536" t="s">
        <v>339</v>
      </c>
      <c r="B44" s="309">
        <v>2023</v>
      </c>
      <c r="C44" s="310">
        <v>647332123</v>
      </c>
      <c r="D44" s="310">
        <v>174779674</v>
      </c>
      <c r="E44" s="310">
        <v>822111797</v>
      </c>
      <c r="F44" s="310"/>
      <c r="G44" s="310">
        <f>E44</f>
        <v>822111797</v>
      </c>
      <c r="H44" s="274"/>
    </row>
    <row r="45" spans="1:8" ht="31.5">
      <c r="A45" s="537"/>
      <c r="B45" s="309" t="s">
        <v>390</v>
      </c>
      <c r="C45" s="310">
        <v>647332123</v>
      </c>
      <c r="D45" s="310">
        <v>174779674</v>
      </c>
      <c r="E45" s="310">
        <v>822111797</v>
      </c>
      <c r="F45" s="310"/>
      <c r="G45" s="310">
        <f>E45</f>
        <v>822111797</v>
      </c>
      <c r="H45" s="273"/>
    </row>
    <row r="46" spans="1:8" ht="31.5">
      <c r="A46" s="538"/>
      <c r="B46" s="482" t="s">
        <v>393</v>
      </c>
      <c r="C46" s="497"/>
      <c r="D46" s="497"/>
      <c r="E46" s="497"/>
      <c r="F46" s="497"/>
      <c r="G46" s="497"/>
      <c r="H46" s="498"/>
    </row>
    <row r="47" spans="1:8" ht="15.75">
      <c r="A47" s="536" t="s">
        <v>359</v>
      </c>
      <c r="B47" s="309">
        <v>2023</v>
      </c>
      <c r="C47" s="332">
        <v>12214189</v>
      </c>
      <c r="D47" s="332">
        <v>3277311</v>
      </c>
      <c r="E47" s="332">
        <v>15491500</v>
      </c>
      <c r="F47" s="333">
        <f>E47-G47</f>
        <v>991501</v>
      </c>
      <c r="G47" s="333">
        <v>14499999</v>
      </c>
      <c r="H47" s="273"/>
    </row>
    <row r="48" spans="1:8" ht="31.5">
      <c r="A48" s="537"/>
      <c r="B48" s="309" t="s">
        <v>390</v>
      </c>
      <c r="C48" s="332">
        <v>12214189</v>
      </c>
      <c r="D48" s="332">
        <v>3277311</v>
      </c>
      <c r="E48" s="332">
        <v>15491500</v>
      </c>
      <c r="F48" s="333">
        <f>E48-G48</f>
        <v>991501</v>
      </c>
      <c r="G48" s="333">
        <v>14499999</v>
      </c>
      <c r="H48" s="273"/>
    </row>
    <row r="49" spans="1:8" ht="31.5">
      <c r="A49" s="538"/>
      <c r="B49" s="482" t="s">
        <v>393</v>
      </c>
      <c r="C49" s="483">
        <v>12214189</v>
      </c>
      <c r="D49" s="483">
        <v>3277311</v>
      </c>
      <c r="E49" s="483">
        <f>C49+D49</f>
        <v>15491500</v>
      </c>
      <c r="F49" s="484">
        <f>E49-G49</f>
        <v>991501</v>
      </c>
      <c r="G49" s="484">
        <v>14499999</v>
      </c>
      <c r="H49" s="273"/>
    </row>
    <row r="50" spans="1:8" ht="15.75">
      <c r="A50" s="539" t="s">
        <v>340</v>
      </c>
      <c r="B50" s="309">
        <v>2023</v>
      </c>
      <c r="C50" s="310">
        <v>13691310</v>
      </c>
      <c r="D50" s="310">
        <f>C50*0.27</f>
        <v>3696653.7</v>
      </c>
      <c r="E50" s="310">
        <f>C50+D50</f>
        <v>17387963.7</v>
      </c>
      <c r="F50" s="310">
        <f>E50</f>
        <v>17387963.7</v>
      </c>
      <c r="G50" s="310"/>
      <c r="H50" s="274"/>
    </row>
    <row r="51" spans="1:8" ht="31.5">
      <c r="A51" s="539"/>
      <c r="B51" s="309" t="s">
        <v>390</v>
      </c>
      <c r="C51" s="310">
        <v>13691310</v>
      </c>
      <c r="D51" s="310">
        <f>C51*0.27</f>
        <v>3696653.7</v>
      </c>
      <c r="E51" s="310">
        <f>C51+D51</f>
        <v>17387963.7</v>
      </c>
      <c r="F51" s="310">
        <f>E51</f>
        <v>17387963.7</v>
      </c>
      <c r="G51" s="310"/>
      <c r="H51" s="274"/>
    </row>
    <row r="52" spans="1:8" ht="31.5">
      <c r="A52" s="539"/>
      <c r="B52" s="309" t="s">
        <v>393</v>
      </c>
      <c r="C52" s="310"/>
      <c r="D52" s="310"/>
      <c r="E52" s="310"/>
      <c r="F52" s="310"/>
      <c r="G52" s="310"/>
      <c r="H52" s="274"/>
    </row>
    <row r="53" spans="1:8" ht="15.75">
      <c r="A53" s="539" t="s">
        <v>360</v>
      </c>
      <c r="B53" s="309">
        <v>2023</v>
      </c>
      <c r="C53" s="310">
        <v>500000</v>
      </c>
      <c r="D53" s="310">
        <f>C53*0.27</f>
        <v>135000</v>
      </c>
      <c r="E53" s="310">
        <f>C53+D53</f>
        <v>635000</v>
      </c>
      <c r="F53" s="311">
        <f>E53</f>
        <v>635000</v>
      </c>
      <c r="G53" s="311"/>
      <c r="H53" s="474"/>
    </row>
    <row r="54" spans="1:8" ht="31.5">
      <c r="A54" s="539"/>
      <c r="B54" s="309" t="s">
        <v>390</v>
      </c>
      <c r="C54" s="310">
        <v>500000</v>
      </c>
      <c r="D54" s="310">
        <f>C54*0.27</f>
        <v>135000</v>
      </c>
      <c r="E54" s="310">
        <f>C54+D54</f>
        <v>635000</v>
      </c>
      <c r="F54" s="311">
        <f>E54</f>
        <v>635000</v>
      </c>
      <c r="G54" s="311"/>
      <c r="H54" s="474"/>
    </row>
    <row r="55" spans="1:8" ht="31.5">
      <c r="A55" s="540"/>
      <c r="B55" s="475" t="s">
        <v>393</v>
      </c>
      <c r="C55" s="490">
        <f>300000+'17.sz.mell. Felhalmozás Ovi'!C15</f>
        <v>431218</v>
      </c>
      <c r="D55" s="490">
        <f>'17.sz.mell. Felhalmozás Ovi'!D15</f>
        <v>35429</v>
      </c>
      <c r="E55" s="490">
        <f>300000+'17.sz.mell. Felhalmozás Ovi'!E15</f>
        <v>466647</v>
      </c>
      <c r="F55" s="490">
        <f>300000+'17.sz.mell. Felhalmozás Ovi'!F15</f>
        <v>466647</v>
      </c>
      <c r="G55" s="477"/>
      <c r="H55" s="478"/>
    </row>
    <row r="56" spans="1:8" ht="15.75">
      <c r="A56" s="541" t="s">
        <v>399</v>
      </c>
      <c r="B56" s="309">
        <v>2023</v>
      </c>
      <c r="C56" s="487"/>
      <c r="D56" s="487"/>
      <c r="E56" s="487"/>
      <c r="F56" s="488"/>
      <c r="G56" s="488"/>
      <c r="H56" s="489"/>
    </row>
    <row r="57" spans="1:8" ht="31.5">
      <c r="A57" s="542"/>
      <c r="B57" s="309" t="s">
        <v>390</v>
      </c>
      <c r="C57" s="310"/>
      <c r="D57" s="310"/>
      <c r="E57" s="310"/>
      <c r="F57" s="311"/>
      <c r="G57" s="311"/>
      <c r="H57" s="474"/>
    </row>
    <row r="58" spans="1:8" ht="31.5">
      <c r="A58" s="543"/>
      <c r="B58" s="475" t="s">
        <v>393</v>
      </c>
      <c r="C58" s="490">
        <v>3000000</v>
      </c>
      <c r="D58" s="490"/>
      <c r="E58" s="485">
        <f>C58+D58</f>
        <v>3000000</v>
      </c>
      <c r="F58" s="491">
        <f>E58</f>
        <v>3000000</v>
      </c>
      <c r="G58" s="477"/>
      <c r="H58" s="478"/>
    </row>
    <row r="59" spans="1:8" ht="15.75">
      <c r="A59" s="532" t="s">
        <v>389</v>
      </c>
      <c r="B59" s="309">
        <v>2023</v>
      </c>
      <c r="C59" s="479"/>
      <c r="D59" s="479"/>
      <c r="E59" s="479"/>
      <c r="F59" s="480"/>
      <c r="G59" s="480"/>
      <c r="H59" s="481"/>
    </row>
    <row r="60" spans="1:8" ht="31.5">
      <c r="A60" s="532"/>
      <c r="B60" s="309" t="s">
        <v>390</v>
      </c>
      <c r="C60" s="479"/>
      <c r="D60" s="479"/>
      <c r="E60" s="479"/>
      <c r="F60" s="480"/>
      <c r="G60" s="480"/>
      <c r="H60" s="481"/>
    </row>
    <row r="61" spans="1:8" ht="31.5">
      <c r="A61" s="532"/>
      <c r="B61" s="475" t="s">
        <v>393</v>
      </c>
      <c r="C61" s="485">
        <v>1800000</v>
      </c>
      <c r="D61" s="485">
        <f>C61*0.27</f>
        <v>486000.00000000006</v>
      </c>
      <c r="E61" s="485">
        <f>C61+D61</f>
        <v>2286000</v>
      </c>
      <c r="F61" s="486"/>
      <c r="G61" s="486">
        <f>E61</f>
        <v>2286000</v>
      </c>
      <c r="H61" s="481"/>
    </row>
    <row r="62" spans="1:8" ht="15.75">
      <c r="A62" s="533" t="s">
        <v>259</v>
      </c>
      <c r="B62" s="463">
        <v>2023</v>
      </c>
      <c r="C62" s="464">
        <f aca="true" t="shared" si="2" ref="C62:G64">C59+C56+C53+C50+C47+C44+C41+C38+C35</f>
        <v>688991589.2598425</v>
      </c>
      <c r="D62" s="464">
        <f t="shared" si="2"/>
        <v>186007209.70015746</v>
      </c>
      <c r="E62" s="464">
        <f t="shared" si="2"/>
        <v>874998798.96</v>
      </c>
      <c r="F62" s="464">
        <f t="shared" si="2"/>
        <v>25412926.96</v>
      </c>
      <c r="G62" s="464">
        <f t="shared" si="2"/>
        <v>849585872</v>
      </c>
      <c r="H62" s="465">
        <f>H35+H38+H41+H44+H47+H50+H53</f>
        <v>0</v>
      </c>
    </row>
    <row r="63" spans="1:8" ht="31.5">
      <c r="A63" s="533"/>
      <c r="B63" s="463" t="s">
        <v>390</v>
      </c>
      <c r="C63" s="464">
        <f t="shared" si="2"/>
        <v>688991589.2598425</v>
      </c>
      <c r="D63" s="464">
        <f t="shared" si="2"/>
        <v>186007209.70015746</v>
      </c>
      <c r="E63" s="464">
        <f t="shared" si="2"/>
        <v>874998798.96</v>
      </c>
      <c r="F63" s="464">
        <f t="shared" si="2"/>
        <v>25412926.96</v>
      </c>
      <c r="G63" s="464">
        <f t="shared" si="2"/>
        <v>849585872</v>
      </c>
      <c r="H63" s="465">
        <f>H36+H39+H42+H45+H48+H51+H54</f>
        <v>0</v>
      </c>
    </row>
    <row r="64" spans="1:8" ht="32.25" thickBot="1">
      <c r="A64" s="534"/>
      <c r="B64" s="466" t="s">
        <v>393</v>
      </c>
      <c r="C64" s="492">
        <f>C61+C58+C55+C52+C49+C46+C43+C40+C37</f>
        <v>18145407</v>
      </c>
      <c r="D64" s="492">
        <f t="shared" si="2"/>
        <v>3987740</v>
      </c>
      <c r="E64" s="492">
        <f>E61+E58+E55+E52+E49+E46+E43+E40+E37</f>
        <v>22133147</v>
      </c>
      <c r="F64" s="492">
        <f t="shared" si="2"/>
        <v>4458148</v>
      </c>
      <c r="G64" s="492">
        <f t="shared" si="2"/>
        <v>17674999</v>
      </c>
      <c r="H64" s="469"/>
    </row>
    <row r="65" spans="1:8" ht="16.5" thickBot="1">
      <c r="A65" s="457"/>
      <c r="B65" s="342"/>
      <c r="C65" s="459"/>
      <c r="D65" s="459"/>
      <c r="E65" s="459"/>
      <c r="F65" s="459"/>
      <c r="G65" s="459"/>
      <c r="H65" s="459"/>
    </row>
    <row r="66" spans="1:8" ht="15.75">
      <c r="A66" s="535" t="s">
        <v>324</v>
      </c>
      <c r="B66" s="460">
        <v>2023</v>
      </c>
      <c r="C66" s="461">
        <f aca="true" t="shared" si="3" ref="C66:H66">C30+C62</f>
        <v>1045976124.2598425</v>
      </c>
      <c r="D66" s="461">
        <f t="shared" si="3"/>
        <v>287080534.70015746</v>
      </c>
      <c r="E66" s="461">
        <f t="shared" si="3"/>
        <v>1333056658.96</v>
      </c>
      <c r="F66" s="461">
        <f t="shared" si="3"/>
        <v>44152151.96</v>
      </c>
      <c r="G66" s="461">
        <f t="shared" si="3"/>
        <v>1288904507</v>
      </c>
      <c r="H66" s="462">
        <f t="shared" si="3"/>
        <v>0</v>
      </c>
    </row>
    <row r="67" spans="1:8" ht="31.5">
      <c r="A67" s="533"/>
      <c r="B67" s="463" t="s">
        <v>390</v>
      </c>
      <c r="C67" s="464">
        <f aca="true" t="shared" si="4" ref="C67:G68">C31+C63</f>
        <v>1205646162.2598424</v>
      </c>
      <c r="D67" s="464">
        <f t="shared" si="4"/>
        <v>330191445.70015746</v>
      </c>
      <c r="E67" s="464">
        <f t="shared" si="4"/>
        <v>1535837607.96</v>
      </c>
      <c r="F67" s="464">
        <f t="shared" si="4"/>
        <v>44152151.96</v>
      </c>
      <c r="G67" s="464">
        <f t="shared" si="4"/>
        <v>1491685456</v>
      </c>
      <c r="H67" s="465">
        <f>H31+H63</f>
        <v>0</v>
      </c>
    </row>
    <row r="68" spans="1:8" ht="32.25" thickBot="1">
      <c r="A68" s="534"/>
      <c r="B68" s="466" t="s">
        <v>393</v>
      </c>
      <c r="C68" s="468">
        <f t="shared" si="4"/>
        <v>35061877</v>
      </c>
      <c r="D68" s="468">
        <f t="shared" si="4"/>
        <v>8150187</v>
      </c>
      <c r="E68" s="468">
        <f t="shared" si="4"/>
        <v>43212064</v>
      </c>
      <c r="F68" s="468">
        <f t="shared" si="4"/>
        <v>5015170</v>
      </c>
      <c r="G68" s="468">
        <f t="shared" si="4"/>
        <v>38196894</v>
      </c>
      <c r="H68" s="467"/>
    </row>
  </sheetData>
  <sheetProtection selectLockedCells="1" selectUnlockedCells="1"/>
  <mergeCells count="22">
    <mergeCell ref="A38:A40"/>
    <mergeCell ref="A18:A20"/>
    <mergeCell ref="A21:A23"/>
    <mergeCell ref="A24:A26"/>
    <mergeCell ref="A27:A29"/>
    <mergeCell ref="A30:A32"/>
    <mergeCell ref="A35:A37"/>
    <mergeCell ref="A3:H3"/>
    <mergeCell ref="A4:H4"/>
    <mergeCell ref="A5:H5"/>
    <mergeCell ref="A9:A11"/>
    <mergeCell ref="A12:A14"/>
    <mergeCell ref="A15:A17"/>
    <mergeCell ref="A59:A61"/>
    <mergeCell ref="A62:A64"/>
    <mergeCell ref="A66:A68"/>
    <mergeCell ref="A41:A43"/>
    <mergeCell ref="A44:A46"/>
    <mergeCell ref="A47:A49"/>
    <mergeCell ref="A50:A52"/>
    <mergeCell ref="A53:A55"/>
    <mergeCell ref="A56:A58"/>
  </mergeCells>
  <printOptions horizontalCentered="1"/>
  <pageMargins left="0.7874015748031497" right="0.7874015748031497" top="0.9055118110236221" bottom="0.9055118110236221" header="0.5118110236220472" footer="0.5118110236220472"/>
  <pageSetup fitToHeight="1" fitToWidth="1" horizontalDpi="600" verticalDpi="600" orientation="portrait" paperSize="9" scale="42" r:id="rId1"/>
  <headerFooter alignWithMargins="0">
    <oddHeader>&amp;R12.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0" zoomScaleNormal="80" zoomScalePageLayoutView="0" workbookViewId="0" topLeftCell="A1">
      <selection activeCell="A27" sqref="A27:A29"/>
    </sheetView>
  </sheetViews>
  <sheetFormatPr defaultColWidth="11.57421875" defaultRowHeight="12.75"/>
  <cols>
    <col min="1" max="1" width="55.8515625" style="123" customWidth="1"/>
    <col min="2" max="2" width="13.28125" style="52" customWidth="1"/>
    <col min="3" max="3" width="18.28125" style="20" customWidth="1"/>
    <col min="4" max="4" width="15.8515625" style="20" customWidth="1"/>
    <col min="5" max="5" width="19.7109375" style="341" customWidth="1"/>
    <col min="6" max="6" width="15.57421875" style="20" customWidth="1"/>
    <col min="7" max="7" width="19.421875" style="20" customWidth="1"/>
    <col min="8" max="8" width="18.00390625" style="0" customWidth="1"/>
  </cols>
  <sheetData>
    <row r="1" spans="1:8" ht="12.75">
      <c r="A1" s="303"/>
      <c r="B1" s="288"/>
      <c r="C1" s="287"/>
      <c r="D1" s="287"/>
      <c r="E1" s="334"/>
      <c r="F1" s="287"/>
      <c r="G1" s="287"/>
      <c r="H1" s="288"/>
    </row>
    <row r="2" spans="1:8" ht="18.75">
      <c r="A2" s="303"/>
      <c r="B2" s="289"/>
      <c r="C2" s="335"/>
      <c r="D2" s="335"/>
      <c r="E2" s="336"/>
      <c r="F2" s="335"/>
      <c r="G2" s="335"/>
      <c r="H2" s="289"/>
    </row>
    <row r="3" spans="1:8" ht="15.75">
      <c r="A3" s="508" t="s">
        <v>40</v>
      </c>
      <c r="B3" s="508"/>
      <c r="C3" s="508"/>
      <c r="D3" s="508"/>
      <c r="E3" s="508"/>
      <c r="F3" s="508"/>
      <c r="G3" s="508"/>
      <c r="H3" s="508"/>
    </row>
    <row r="4" spans="1:8" ht="17.25" customHeight="1">
      <c r="A4" s="508" t="s">
        <v>357</v>
      </c>
      <c r="B4" s="508"/>
      <c r="C4" s="508"/>
      <c r="D4" s="508"/>
      <c r="E4" s="508"/>
      <c r="F4" s="508"/>
      <c r="G4" s="508"/>
      <c r="H4" s="508"/>
    </row>
    <row r="5" spans="1:8" ht="15.75">
      <c r="A5" s="508" t="s">
        <v>388</v>
      </c>
      <c r="B5" s="508"/>
      <c r="C5" s="508"/>
      <c r="D5" s="508"/>
      <c r="E5" s="508"/>
      <c r="F5" s="508"/>
      <c r="G5" s="508"/>
      <c r="H5" s="508"/>
    </row>
    <row r="6" spans="1:8" ht="15.75">
      <c r="A6" s="305"/>
      <c r="B6" s="50"/>
      <c r="C6" s="337"/>
      <c r="D6" s="337"/>
      <c r="E6" s="338"/>
      <c r="F6" s="337"/>
      <c r="G6" s="337"/>
      <c r="H6" s="50"/>
    </row>
    <row r="7" spans="1:8" ht="13.5" thickBot="1">
      <c r="A7" s="303"/>
      <c r="B7" s="288"/>
      <c r="C7" s="287"/>
      <c r="D7" s="287"/>
      <c r="E7" s="334"/>
      <c r="F7" s="287"/>
      <c r="G7" s="287"/>
      <c r="H7" s="285" t="s">
        <v>325</v>
      </c>
    </row>
    <row r="8" spans="1:8" ht="15.75">
      <c r="A8" s="306" t="s">
        <v>330</v>
      </c>
      <c r="B8" s="307" t="s">
        <v>252</v>
      </c>
      <c r="C8" s="339" t="s">
        <v>253</v>
      </c>
      <c r="D8" s="339" t="s">
        <v>254</v>
      </c>
      <c r="E8" s="340" t="s">
        <v>255</v>
      </c>
      <c r="F8" s="339" t="s">
        <v>256</v>
      </c>
      <c r="G8" s="339" t="s">
        <v>257</v>
      </c>
      <c r="H8" s="308" t="s">
        <v>348</v>
      </c>
    </row>
    <row r="9" spans="1:8" ht="15.75" customHeight="1">
      <c r="A9" s="536" t="s">
        <v>343</v>
      </c>
      <c r="B9" s="309">
        <v>2023</v>
      </c>
      <c r="C9" s="310">
        <v>114419291</v>
      </c>
      <c r="D9" s="310">
        <f>E9-C9</f>
        <v>35580709</v>
      </c>
      <c r="E9" s="310">
        <v>150000000</v>
      </c>
      <c r="F9" s="311"/>
      <c r="G9" s="311">
        <f>E9</f>
        <v>150000000</v>
      </c>
      <c r="H9" s="312"/>
    </row>
    <row r="10" spans="1:8" ht="31.5">
      <c r="A10" s="537"/>
      <c r="B10" s="309" t="s">
        <v>390</v>
      </c>
      <c r="C10" s="310">
        <v>114419291</v>
      </c>
      <c r="D10" s="310">
        <f>E10-C10</f>
        <v>35580709</v>
      </c>
      <c r="E10" s="310">
        <v>150000000</v>
      </c>
      <c r="F10" s="311"/>
      <c r="G10" s="311">
        <f>E10</f>
        <v>150000000</v>
      </c>
      <c r="H10" s="315"/>
    </row>
    <row r="11" spans="1:8" ht="31.5">
      <c r="A11" s="538"/>
      <c r="B11" s="482" t="s">
        <v>393</v>
      </c>
      <c r="C11" s="470">
        <v>14077870</v>
      </c>
      <c r="D11" s="470">
        <v>3801025</v>
      </c>
      <c r="E11" s="470">
        <f>C11+D11</f>
        <v>17878895</v>
      </c>
      <c r="F11" s="493"/>
      <c r="G11" s="493">
        <f>E11</f>
        <v>17878895</v>
      </c>
      <c r="H11" s="315"/>
    </row>
    <row r="12" spans="1:8" ht="15.75" customHeight="1">
      <c r="A12" s="536" t="s">
        <v>344</v>
      </c>
      <c r="B12" s="309">
        <v>2023</v>
      </c>
      <c r="C12" s="343">
        <v>3799000</v>
      </c>
      <c r="D12" s="343">
        <v>1025730.0000000001</v>
      </c>
      <c r="E12" s="343">
        <v>4824730</v>
      </c>
      <c r="F12" s="314">
        <f>E12</f>
        <v>4824730</v>
      </c>
      <c r="G12" s="314"/>
      <c r="H12" s="315"/>
    </row>
    <row r="13" spans="1:8" ht="31.5">
      <c r="A13" s="537"/>
      <c r="B13" s="309" t="s">
        <v>390</v>
      </c>
      <c r="C13" s="343">
        <v>3799000</v>
      </c>
      <c r="D13" s="343">
        <v>1025730.0000000001</v>
      </c>
      <c r="E13" s="343">
        <v>4824730</v>
      </c>
      <c r="F13" s="314">
        <f>E13</f>
        <v>4824730</v>
      </c>
      <c r="G13" s="314"/>
      <c r="H13" s="315"/>
    </row>
    <row r="14" spans="1:8" ht="31.5">
      <c r="A14" s="538"/>
      <c r="B14" s="309" t="s">
        <v>393</v>
      </c>
      <c r="C14" s="332"/>
      <c r="D14" s="332"/>
      <c r="E14" s="343"/>
      <c r="F14" s="314"/>
      <c r="G14" s="314"/>
      <c r="H14" s="315"/>
    </row>
    <row r="15" spans="1:8" ht="15.75" customHeight="1">
      <c r="A15" s="536" t="s">
        <v>358</v>
      </c>
      <c r="B15" s="309">
        <v>2023</v>
      </c>
      <c r="C15" s="313">
        <v>19640409</v>
      </c>
      <c r="D15" s="313">
        <v>5302910</v>
      </c>
      <c r="E15" s="310">
        <f aca="true" t="shared" si="0" ref="E15:E22">C15+D15</f>
        <v>24943319</v>
      </c>
      <c r="F15" s="314"/>
      <c r="G15" s="314">
        <f>E15</f>
        <v>24943319</v>
      </c>
      <c r="H15" s="315"/>
    </row>
    <row r="16" spans="1:8" ht="31.5">
      <c r="A16" s="537"/>
      <c r="B16" s="309" t="s">
        <v>390</v>
      </c>
      <c r="C16" s="313">
        <v>19640409</v>
      </c>
      <c r="D16" s="313">
        <v>5302910</v>
      </c>
      <c r="E16" s="310">
        <f t="shared" si="0"/>
        <v>24943319</v>
      </c>
      <c r="F16" s="314"/>
      <c r="G16" s="314">
        <f>E16</f>
        <v>24943319</v>
      </c>
      <c r="H16" s="315"/>
    </row>
    <row r="17" spans="1:8" ht="31.5">
      <c r="A17" s="538"/>
      <c r="B17" s="309" t="s">
        <v>393</v>
      </c>
      <c r="C17" s="313"/>
      <c r="D17" s="313"/>
      <c r="E17" s="313"/>
      <c r="F17" s="314"/>
      <c r="G17" s="314"/>
      <c r="H17" s="315"/>
    </row>
    <row r="18" spans="1:8" ht="15.75">
      <c r="A18" s="536" t="s">
        <v>361</v>
      </c>
      <c r="B18" s="309">
        <v>2023</v>
      </c>
      <c r="C18" s="313">
        <v>219125835</v>
      </c>
      <c r="D18" s="313">
        <v>59163976</v>
      </c>
      <c r="E18" s="313">
        <f t="shared" si="0"/>
        <v>278289811</v>
      </c>
      <c r="F18" s="314">
        <f>E18-G18</f>
        <v>13914495</v>
      </c>
      <c r="G18" s="314">
        <v>264375316</v>
      </c>
      <c r="H18" s="315"/>
    </row>
    <row r="19" spans="1:8" ht="31.5">
      <c r="A19" s="537"/>
      <c r="B19" s="309" t="s">
        <v>390</v>
      </c>
      <c r="C19" s="313">
        <f>C18-1050000</f>
        <v>218075835</v>
      </c>
      <c r="D19" s="313">
        <f>D18-283500</f>
        <v>58880476</v>
      </c>
      <c r="E19" s="313">
        <f t="shared" si="0"/>
        <v>276956311</v>
      </c>
      <c r="F19" s="314">
        <f>E19-G19</f>
        <v>13914495</v>
      </c>
      <c r="G19" s="314">
        <f>G18-1333500</f>
        <v>263041816</v>
      </c>
      <c r="H19" s="315"/>
    </row>
    <row r="20" spans="1:8" ht="31.5">
      <c r="A20" s="538"/>
      <c r="B20" s="309" t="s">
        <v>393</v>
      </c>
      <c r="C20" s="313"/>
      <c r="D20" s="313"/>
      <c r="E20" s="313"/>
      <c r="F20" s="314"/>
      <c r="G20" s="314"/>
      <c r="H20" s="315"/>
    </row>
    <row r="21" spans="1:8" ht="15.75">
      <c r="A21" s="539" t="s">
        <v>389</v>
      </c>
      <c r="B21" s="309">
        <v>2023</v>
      </c>
      <c r="C21" s="310">
        <v>0</v>
      </c>
      <c r="D21" s="310">
        <v>0</v>
      </c>
      <c r="E21" s="310">
        <f t="shared" si="0"/>
        <v>0</v>
      </c>
      <c r="F21" s="311">
        <v>0</v>
      </c>
      <c r="G21" s="311">
        <v>0</v>
      </c>
      <c r="H21" s="312"/>
    </row>
    <row r="22" spans="1:8" ht="31.5">
      <c r="A22" s="539"/>
      <c r="B22" s="309" t="s">
        <v>390</v>
      </c>
      <c r="C22" s="310">
        <v>160720038</v>
      </c>
      <c r="D22" s="310">
        <v>43394411</v>
      </c>
      <c r="E22" s="310">
        <f t="shared" si="0"/>
        <v>204114449</v>
      </c>
      <c r="F22" s="311"/>
      <c r="G22" s="311">
        <f>E22</f>
        <v>204114449</v>
      </c>
      <c r="H22" s="312"/>
    </row>
    <row r="23" spans="1:8" ht="31.5">
      <c r="A23" s="539"/>
      <c r="B23" s="309" t="s">
        <v>393</v>
      </c>
      <c r="C23" s="470">
        <v>900000</v>
      </c>
      <c r="D23" s="485">
        <f>C23*0.27</f>
        <v>243000.00000000003</v>
      </c>
      <c r="E23" s="485">
        <f>C23+D23</f>
        <v>1143000</v>
      </c>
      <c r="F23" s="486"/>
      <c r="G23" s="486">
        <f>E23</f>
        <v>1143000</v>
      </c>
      <c r="H23" s="312"/>
    </row>
    <row r="24" spans="1:8" ht="15.75">
      <c r="A24" s="536" t="s">
        <v>400</v>
      </c>
      <c r="B24" s="309">
        <v>2023</v>
      </c>
      <c r="C24" s="470"/>
      <c r="D24" s="494"/>
      <c r="E24" s="494"/>
      <c r="F24" s="495"/>
      <c r="G24" s="495"/>
      <c r="H24" s="312"/>
    </row>
    <row r="25" spans="1:8" ht="31.5">
      <c r="A25" s="537"/>
      <c r="B25" s="309" t="s">
        <v>390</v>
      </c>
      <c r="C25" s="470"/>
      <c r="D25" s="470"/>
      <c r="E25" s="470"/>
      <c r="F25" s="496"/>
      <c r="G25" s="496"/>
      <c r="H25" s="312"/>
    </row>
    <row r="26" spans="1:8" ht="31.5">
      <c r="A26" s="538"/>
      <c r="B26" s="309" t="s">
        <v>393</v>
      </c>
      <c r="C26" s="470">
        <v>438600</v>
      </c>
      <c r="D26" s="470">
        <v>118422</v>
      </c>
      <c r="E26" s="485">
        <f>C26+D26</f>
        <v>557022</v>
      </c>
      <c r="F26" s="496">
        <v>557022</v>
      </c>
      <c r="G26" s="496"/>
      <c r="H26" s="312"/>
    </row>
    <row r="27" spans="1:8" ht="15.75">
      <c r="A27" s="536" t="s">
        <v>339</v>
      </c>
      <c r="B27" s="309">
        <v>2023</v>
      </c>
      <c r="C27" s="470"/>
      <c r="D27" s="470"/>
      <c r="E27" s="494"/>
      <c r="F27" s="496"/>
      <c r="G27" s="496"/>
      <c r="H27" s="312"/>
    </row>
    <row r="28" spans="1:8" ht="31.5">
      <c r="A28" s="537"/>
      <c r="B28" s="309" t="s">
        <v>390</v>
      </c>
      <c r="C28" s="470"/>
      <c r="D28" s="470"/>
      <c r="E28" s="470"/>
      <c r="F28" s="496"/>
      <c r="G28" s="496"/>
      <c r="H28" s="312"/>
    </row>
    <row r="29" spans="1:8" ht="31.5">
      <c r="A29" s="538"/>
      <c r="B29" s="309" t="s">
        <v>393</v>
      </c>
      <c r="C29" s="497">
        <v>1500000</v>
      </c>
      <c r="D29" s="497"/>
      <c r="E29" s="497">
        <v>1500000</v>
      </c>
      <c r="F29" s="497"/>
      <c r="G29" s="497">
        <v>1500000</v>
      </c>
      <c r="H29" s="312"/>
    </row>
    <row r="30" spans="1:8" ht="15.75">
      <c r="A30" s="544" t="s">
        <v>258</v>
      </c>
      <c r="B30" s="309">
        <v>2023</v>
      </c>
      <c r="C30" s="470">
        <f>C9+C12+C15+C18+C21+C24+C27</f>
        <v>356984535</v>
      </c>
      <c r="D30" s="470">
        <f>D9+D12+D15+D18+D21+D24+D27</f>
        <v>101073325</v>
      </c>
      <c r="E30" s="470">
        <f>E9+E12+E15+E18+E21+E24+E27</f>
        <v>458057860</v>
      </c>
      <c r="F30" s="470">
        <f>F9+F12+F15+F18+F21+F24+F27</f>
        <v>18739225</v>
      </c>
      <c r="G30" s="470">
        <f>G9+G12+G15+G18+G21+G24+G27</f>
        <v>439318635</v>
      </c>
      <c r="H30" s="471">
        <f>H9+H12+H15+H18+H21</f>
        <v>0</v>
      </c>
    </row>
    <row r="31" spans="1:8" ht="31.5">
      <c r="A31" s="544"/>
      <c r="B31" s="309" t="s">
        <v>390</v>
      </c>
      <c r="C31" s="470">
        <f aca="true" t="shared" si="1" ref="C31:G32">C10+C13+C16+C19+C22+C25+C28</f>
        <v>516654573</v>
      </c>
      <c r="D31" s="470">
        <f t="shared" si="1"/>
        <v>144184236</v>
      </c>
      <c r="E31" s="470">
        <f t="shared" si="1"/>
        <v>660838809</v>
      </c>
      <c r="F31" s="470">
        <f t="shared" si="1"/>
        <v>18739225</v>
      </c>
      <c r="G31" s="470">
        <f t="shared" si="1"/>
        <v>642099584</v>
      </c>
      <c r="H31" s="471">
        <f>H10+H13+H16+H19+H22</f>
        <v>0</v>
      </c>
    </row>
    <row r="32" spans="1:8" ht="32.25" thickBot="1">
      <c r="A32" s="545"/>
      <c r="B32" s="472" t="s">
        <v>393</v>
      </c>
      <c r="C32" s="470">
        <f t="shared" si="1"/>
        <v>16916470</v>
      </c>
      <c r="D32" s="470">
        <f t="shared" si="1"/>
        <v>4162447</v>
      </c>
      <c r="E32" s="470">
        <f t="shared" si="1"/>
        <v>21078917</v>
      </c>
      <c r="F32" s="470">
        <f t="shared" si="1"/>
        <v>557022</v>
      </c>
      <c r="G32" s="470">
        <f t="shared" si="1"/>
        <v>20521895</v>
      </c>
      <c r="H32" s="473"/>
    </row>
    <row r="33" spans="1:8" ht="18.75" customHeight="1" thickBot="1">
      <c r="A33" s="316"/>
      <c r="B33" s="316"/>
      <c r="C33" s="317"/>
      <c r="D33" s="317"/>
      <c r="E33" s="317"/>
      <c r="F33" s="317"/>
      <c r="G33" s="317"/>
      <c r="H33" s="317"/>
    </row>
    <row r="34" spans="1:8" ht="45.75" customHeight="1">
      <c r="A34" s="306" t="s">
        <v>331</v>
      </c>
      <c r="B34" s="307" t="s">
        <v>252</v>
      </c>
      <c r="C34" s="339" t="s">
        <v>253</v>
      </c>
      <c r="D34" s="339" t="s">
        <v>254</v>
      </c>
      <c r="E34" s="340" t="s">
        <v>255</v>
      </c>
      <c r="F34" s="339" t="s">
        <v>256</v>
      </c>
      <c r="G34" s="339" t="s">
        <v>257</v>
      </c>
      <c r="H34" s="308" t="s">
        <v>348</v>
      </c>
    </row>
    <row r="35" spans="1:8" ht="15.75">
      <c r="A35" s="536" t="s">
        <v>323</v>
      </c>
      <c r="B35" s="309">
        <v>2023</v>
      </c>
      <c r="C35" s="310">
        <f>E35/1.27</f>
        <v>629921.2598425196</v>
      </c>
      <c r="D35" s="310">
        <f>E35-C35</f>
        <v>170078.74015748035</v>
      </c>
      <c r="E35" s="310">
        <v>800000</v>
      </c>
      <c r="F35" s="311">
        <v>800000</v>
      </c>
      <c r="G35" s="281"/>
      <c r="H35" s="318"/>
    </row>
    <row r="36" spans="1:8" ht="29.25" customHeight="1">
      <c r="A36" s="537"/>
      <c r="B36" s="309" t="s">
        <v>390</v>
      </c>
      <c r="C36" s="310">
        <f>E36/1.27</f>
        <v>629921.2598425196</v>
      </c>
      <c r="D36" s="310">
        <f>E36-C36</f>
        <v>170078.74015748035</v>
      </c>
      <c r="E36" s="310">
        <v>800000</v>
      </c>
      <c r="F36" s="311">
        <v>800000</v>
      </c>
      <c r="G36" s="281"/>
      <c r="H36" s="318"/>
    </row>
    <row r="37" spans="1:8" ht="29.25" customHeight="1">
      <c r="A37" s="538"/>
      <c r="B37" s="309" t="s">
        <v>393</v>
      </c>
      <c r="C37" s="310"/>
      <c r="D37" s="310"/>
      <c r="E37" s="310"/>
      <c r="F37" s="311"/>
      <c r="G37" s="281"/>
      <c r="H37" s="318"/>
    </row>
    <row r="38" spans="1:8" s="123" customFormat="1" ht="15.75" customHeight="1">
      <c r="A38" s="536" t="s">
        <v>337</v>
      </c>
      <c r="B38" s="309">
        <v>2023</v>
      </c>
      <c r="C38" s="310">
        <v>10215808</v>
      </c>
      <c r="D38" s="310">
        <v>2758268</v>
      </c>
      <c r="E38" s="310">
        <f>C38+D38</f>
        <v>12974076</v>
      </c>
      <c r="F38" s="310"/>
      <c r="G38" s="281">
        <f>E38</f>
        <v>12974076</v>
      </c>
      <c r="H38" s="274"/>
    </row>
    <row r="39" spans="1:8" s="123" customFormat="1" ht="31.5">
      <c r="A39" s="537"/>
      <c r="B39" s="309" t="s">
        <v>390</v>
      </c>
      <c r="C39" s="310">
        <v>10215808</v>
      </c>
      <c r="D39" s="310">
        <v>2758268</v>
      </c>
      <c r="E39" s="310">
        <f>C39+D39</f>
        <v>12974076</v>
      </c>
      <c r="F39" s="310"/>
      <c r="G39" s="281">
        <f>E39</f>
        <v>12974076</v>
      </c>
      <c r="H39" s="274"/>
    </row>
    <row r="40" spans="1:8" s="123" customFormat="1" ht="31.5">
      <c r="A40" s="538"/>
      <c r="B40" s="482" t="s">
        <v>393</v>
      </c>
      <c r="C40" s="470">
        <v>700000</v>
      </c>
      <c r="D40" s="485">
        <f>C40*0.27</f>
        <v>189000</v>
      </c>
      <c r="E40" s="485">
        <f>C40+D40</f>
        <v>889000</v>
      </c>
      <c r="F40" s="486"/>
      <c r="G40" s="486">
        <f>E40</f>
        <v>889000</v>
      </c>
      <c r="H40" s="274"/>
    </row>
    <row r="41" spans="1:8" s="123" customFormat="1" ht="15.75" customHeight="1">
      <c r="A41" s="536" t="s">
        <v>327</v>
      </c>
      <c r="B41" s="309">
        <v>2023</v>
      </c>
      <c r="C41" s="310">
        <v>4408238</v>
      </c>
      <c r="D41" s="310">
        <f>C41*0.27</f>
        <v>1190224.26</v>
      </c>
      <c r="E41" s="310">
        <f>C41+D41</f>
        <v>5598462.26</v>
      </c>
      <c r="F41" s="311">
        <f>E41</f>
        <v>5598462.26</v>
      </c>
      <c r="G41" s="281"/>
      <c r="H41" s="274"/>
    </row>
    <row r="42" spans="1:8" s="123" customFormat="1" ht="31.5">
      <c r="A42" s="537"/>
      <c r="B42" s="309" t="s">
        <v>390</v>
      </c>
      <c r="C42" s="310">
        <v>4408238</v>
      </c>
      <c r="D42" s="310">
        <f>C42*0.27</f>
        <v>1190224.26</v>
      </c>
      <c r="E42" s="310">
        <f>C42+D42</f>
        <v>5598462.26</v>
      </c>
      <c r="F42" s="311">
        <f>E42</f>
        <v>5598462.26</v>
      </c>
      <c r="G42" s="281"/>
      <c r="H42" s="274"/>
    </row>
    <row r="43" spans="1:8" s="123" customFormat="1" ht="31.5">
      <c r="A43" s="538"/>
      <c r="B43" s="309" t="s">
        <v>393</v>
      </c>
      <c r="C43" s="310"/>
      <c r="D43" s="310"/>
      <c r="E43" s="310"/>
      <c r="F43" s="311"/>
      <c r="G43" s="281"/>
      <c r="H43" s="274"/>
    </row>
    <row r="44" spans="1:8" s="123" customFormat="1" ht="15.75">
      <c r="A44" s="536" t="s">
        <v>339</v>
      </c>
      <c r="B44" s="309">
        <v>2023</v>
      </c>
      <c r="C44" s="310">
        <v>647332123</v>
      </c>
      <c r="D44" s="310">
        <v>174779674</v>
      </c>
      <c r="E44" s="310">
        <v>822111797</v>
      </c>
      <c r="F44" s="310"/>
      <c r="G44" s="310">
        <f>E44</f>
        <v>822111797</v>
      </c>
      <c r="H44" s="274"/>
    </row>
    <row r="45" spans="1:8" s="123" customFormat="1" ht="31.5">
      <c r="A45" s="537"/>
      <c r="B45" s="309" t="s">
        <v>390</v>
      </c>
      <c r="C45" s="310">
        <v>647332123</v>
      </c>
      <c r="D45" s="310">
        <v>174779674</v>
      </c>
      <c r="E45" s="310">
        <v>822111797</v>
      </c>
      <c r="F45" s="310"/>
      <c r="G45" s="310">
        <f>E45</f>
        <v>822111797</v>
      </c>
      <c r="H45" s="273"/>
    </row>
    <row r="46" spans="1:8" s="123" customFormat="1" ht="31.5">
      <c r="A46" s="538"/>
      <c r="B46" s="482" t="s">
        <v>393</v>
      </c>
      <c r="C46" s="497"/>
      <c r="D46" s="497"/>
      <c r="E46" s="497"/>
      <c r="F46" s="497"/>
      <c r="G46" s="497"/>
      <c r="H46" s="498"/>
    </row>
    <row r="47" spans="1:8" ht="15.75" customHeight="1">
      <c r="A47" s="536" t="s">
        <v>359</v>
      </c>
      <c r="B47" s="309">
        <v>2023</v>
      </c>
      <c r="C47" s="332">
        <v>12214189</v>
      </c>
      <c r="D47" s="332">
        <v>3277311</v>
      </c>
      <c r="E47" s="332">
        <v>15491500</v>
      </c>
      <c r="F47" s="333">
        <f>E47-G47</f>
        <v>991501</v>
      </c>
      <c r="G47" s="333">
        <v>14499999</v>
      </c>
      <c r="H47" s="273"/>
    </row>
    <row r="48" spans="1:8" ht="31.5">
      <c r="A48" s="537"/>
      <c r="B48" s="309" t="s">
        <v>390</v>
      </c>
      <c r="C48" s="332">
        <v>12214189</v>
      </c>
      <c r="D48" s="332">
        <v>3277311</v>
      </c>
      <c r="E48" s="332">
        <v>15491500</v>
      </c>
      <c r="F48" s="333">
        <f>E48-G48</f>
        <v>991501</v>
      </c>
      <c r="G48" s="333">
        <v>14499999</v>
      </c>
      <c r="H48" s="273"/>
    </row>
    <row r="49" spans="1:8" ht="31.5">
      <c r="A49" s="538"/>
      <c r="B49" s="482" t="s">
        <v>393</v>
      </c>
      <c r="C49" s="483">
        <v>12214189</v>
      </c>
      <c r="D49" s="483">
        <v>3277311</v>
      </c>
      <c r="E49" s="483">
        <f>C49+D49</f>
        <v>15491500</v>
      </c>
      <c r="F49" s="484">
        <f>E49-G49</f>
        <v>991501</v>
      </c>
      <c r="G49" s="484">
        <v>14499999</v>
      </c>
      <c r="H49" s="273"/>
    </row>
    <row r="50" spans="1:8" s="123" customFormat="1" ht="15.75">
      <c r="A50" s="539" t="s">
        <v>340</v>
      </c>
      <c r="B50" s="309">
        <v>2023</v>
      </c>
      <c r="C50" s="310">
        <v>13691310</v>
      </c>
      <c r="D50" s="310">
        <f>C50*0.27</f>
        <v>3696653.7</v>
      </c>
      <c r="E50" s="310">
        <f>C50+D50</f>
        <v>17387963.7</v>
      </c>
      <c r="F50" s="310">
        <f>E50</f>
        <v>17387963.7</v>
      </c>
      <c r="G50" s="310"/>
      <c r="H50" s="274"/>
    </row>
    <row r="51" spans="1:8" s="123" customFormat="1" ht="31.5">
      <c r="A51" s="539"/>
      <c r="B51" s="309" t="s">
        <v>390</v>
      </c>
      <c r="C51" s="310">
        <v>13691310</v>
      </c>
      <c r="D51" s="310">
        <f>C51*0.27</f>
        <v>3696653.7</v>
      </c>
      <c r="E51" s="310">
        <f>C51+D51</f>
        <v>17387963.7</v>
      </c>
      <c r="F51" s="310">
        <f>E51</f>
        <v>17387963.7</v>
      </c>
      <c r="G51" s="310"/>
      <c r="H51" s="274"/>
    </row>
    <row r="52" spans="1:8" s="123" customFormat="1" ht="31.5">
      <c r="A52" s="539"/>
      <c r="B52" s="309" t="s">
        <v>393</v>
      </c>
      <c r="C52" s="310"/>
      <c r="D52" s="310"/>
      <c r="E52" s="310"/>
      <c r="F52" s="310"/>
      <c r="G52" s="310"/>
      <c r="H52" s="274"/>
    </row>
    <row r="53" spans="1:8" ht="15.75">
      <c r="A53" s="539" t="s">
        <v>360</v>
      </c>
      <c r="B53" s="309">
        <v>2023</v>
      </c>
      <c r="C53" s="310">
        <v>500000</v>
      </c>
      <c r="D53" s="310">
        <f>C53*0.27</f>
        <v>135000</v>
      </c>
      <c r="E53" s="310">
        <f>C53+D53</f>
        <v>635000</v>
      </c>
      <c r="F53" s="311">
        <f>E53</f>
        <v>635000</v>
      </c>
      <c r="G53" s="311"/>
      <c r="H53" s="474"/>
    </row>
    <row r="54" spans="1:8" ht="31.5">
      <c r="A54" s="539"/>
      <c r="B54" s="309" t="s">
        <v>390</v>
      </c>
      <c r="C54" s="310">
        <v>500000</v>
      </c>
      <c r="D54" s="310">
        <f>C54*0.27</f>
        <v>135000</v>
      </c>
      <c r="E54" s="310">
        <f>C54+D54</f>
        <v>635000</v>
      </c>
      <c r="F54" s="311">
        <f>E54</f>
        <v>635000</v>
      </c>
      <c r="G54" s="311"/>
      <c r="H54" s="474"/>
    </row>
    <row r="55" spans="1:8" ht="31.5">
      <c r="A55" s="540"/>
      <c r="B55" s="475" t="s">
        <v>393</v>
      </c>
      <c r="C55" s="490">
        <v>300000</v>
      </c>
      <c r="D55" s="476"/>
      <c r="E55" s="485">
        <f>C55+D55</f>
        <v>300000</v>
      </c>
      <c r="F55" s="491">
        <f>E55</f>
        <v>300000</v>
      </c>
      <c r="G55" s="477"/>
      <c r="H55" s="478"/>
    </row>
    <row r="56" spans="1:8" ht="15.75">
      <c r="A56" s="541" t="s">
        <v>399</v>
      </c>
      <c r="B56" s="309">
        <v>2023</v>
      </c>
      <c r="C56" s="487"/>
      <c r="D56" s="487"/>
      <c r="E56" s="487"/>
      <c r="F56" s="488"/>
      <c r="G56" s="488"/>
      <c r="H56" s="489"/>
    </row>
    <row r="57" spans="1:8" ht="31.5">
      <c r="A57" s="542"/>
      <c r="B57" s="309" t="s">
        <v>390</v>
      </c>
      <c r="C57" s="310"/>
      <c r="D57" s="310"/>
      <c r="E57" s="310"/>
      <c r="F57" s="311"/>
      <c r="G57" s="311"/>
      <c r="H57" s="474"/>
    </row>
    <row r="58" spans="1:8" ht="31.5">
      <c r="A58" s="543"/>
      <c r="B58" s="475" t="s">
        <v>393</v>
      </c>
      <c r="C58" s="490">
        <v>3000000</v>
      </c>
      <c r="D58" s="490"/>
      <c r="E58" s="485">
        <f>C58+D58</f>
        <v>3000000</v>
      </c>
      <c r="F58" s="491">
        <f>E58</f>
        <v>3000000</v>
      </c>
      <c r="G58" s="477"/>
      <c r="H58" s="478"/>
    </row>
    <row r="59" spans="1:8" ht="15.75">
      <c r="A59" s="532" t="s">
        <v>389</v>
      </c>
      <c r="B59" s="309">
        <v>2023</v>
      </c>
      <c r="C59" s="479"/>
      <c r="D59" s="479"/>
      <c r="E59" s="479"/>
      <c r="F59" s="480"/>
      <c r="G59" s="480"/>
      <c r="H59" s="481"/>
    </row>
    <row r="60" spans="1:8" ht="31.5">
      <c r="A60" s="532"/>
      <c r="B60" s="309" t="s">
        <v>390</v>
      </c>
      <c r="C60" s="479"/>
      <c r="D60" s="479"/>
      <c r="E60" s="479"/>
      <c r="F60" s="480"/>
      <c r="G60" s="480"/>
      <c r="H60" s="481"/>
    </row>
    <row r="61" spans="1:8" ht="31.5">
      <c r="A61" s="532"/>
      <c r="B61" s="475" t="s">
        <v>393</v>
      </c>
      <c r="C61" s="485">
        <v>1800000</v>
      </c>
      <c r="D61" s="485">
        <f>C61*0.27</f>
        <v>486000.00000000006</v>
      </c>
      <c r="E61" s="485">
        <f>C61+D61</f>
        <v>2286000</v>
      </c>
      <c r="F61" s="486"/>
      <c r="G61" s="486">
        <f>E61</f>
        <v>2286000</v>
      </c>
      <c r="H61" s="481"/>
    </row>
    <row r="62" spans="1:8" s="123" customFormat="1" ht="15.75">
      <c r="A62" s="533" t="s">
        <v>259</v>
      </c>
      <c r="B62" s="463">
        <v>2023</v>
      </c>
      <c r="C62" s="464">
        <f aca="true" t="shared" si="2" ref="C62:G64">C59+C56+C53+C50+C47+C44+C41+C38+C35</f>
        <v>688991589.2598425</v>
      </c>
      <c r="D62" s="464">
        <f t="shared" si="2"/>
        <v>186007209.70015746</v>
      </c>
      <c r="E62" s="464">
        <f t="shared" si="2"/>
        <v>874998798.96</v>
      </c>
      <c r="F62" s="464">
        <f t="shared" si="2"/>
        <v>25412926.96</v>
      </c>
      <c r="G62" s="464">
        <f t="shared" si="2"/>
        <v>849585872</v>
      </c>
      <c r="H62" s="465">
        <f>H35+H38+H41+H44+H47+H50+H53</f>
        <v>0</v>
      </c>
    </row>
    <row r="63" spans="1:8" s="123" customFormat="1" ht="31.5">
      <c r="A63" s="533"/>
      <c r="B63" s="463" t="s">
        <v>390</v>
      </c>
      <c r="C63" s="464">
        <f t="shared" si="2"/>
        <v>688991589.2598425</v>
      </c>
      <c r="D63" s="464">
        <f t="shared" si="2"/>
        <v>186007209.70015746</v>
      </c>
      <c r="E63" s="464">
        <f t="shared" si="2"/>
        <v>874998798.96</v>
      </c>
      <c r="F63" s="464">
        <f t="shared" si="2"/>
        <v>25412926.96</v>
      </c>
      <c r="G63" s="464">
        <f t="shared" si="2"/>
        <v>849585872</v>
      </c>
      <c r="H63" s="465">
        <f>H36+H39+H42+H45+H48+H51+H54</f>
        <v>0</v>
      </c>
    </row>
    <row r="64" spans="1:8" s="123" customFormat="1" ht="32.25" thickBot="1">
      <c r="A64" s="534"/>
      <c r="B64" s="466" t="s">
        <v>393</v>
      </c>
      <c r="C64" s="492">
        <f t="shared" si="2"/>
        <v>18014189</v>
      </c>
      <c r="D64" s="492">
        <f t="shared" si="2"/>
        <v>3952311</v>
      </c>
      <c r="E64" s="492">
        <f t="shared" si="2"/>
        <v>21966500</v>
      </c>
      <c r="F64" s="492">
        <f t="shared" si="2"/>
        <v>4291501</v>
      </c>
      <c r="G64" s="492">
        <f t="shared" si="2"/>
        <v>17674999</v>
      </c>
      <c r="H64" s="469"/>
    </row>
    <row r="65" spans="1:8" s="123" customFormat="1" ht="16.5" thickBot="1">
      <c r="A65" s="457"/>
      <c r="B65" s="342"/>
      <c r="C65" s="459"/>
      <c r="D65" s="459"/>
      <c r="E65" s="459"/>
      <c r="F65" s="459"/>
      <c r="G65" s="459"/>
      <c r="H65" s="459"/>
    </row>
    <row r="66" spans="1:8" s="123" customFormat="1" ht="15.75">
      <c r="A66" s="535" t="s">
        <v>324</v>
      </c>
      <c r="B66" s="460">
        <v>2023</v>
      </c>
      <c r="C66" s="461">
        <f aca="true" t="shared" si="3" ref="C66:H66">C30+C62</f>
        <v>1045976124.2598425</v>
      </c>
      <c r="D66" s="461">
        <f t="shared" si="3"/>
        <v>287080534.70015746</v>
      </c>
      <c r="E66" s="461">
        <f t="shared" si="3"/>
        <v>1333056658.96</v>
      </c>
      <c r="F66" s="461">
        <f t="shared" si="3"/>
        <v>44152151.96</v>
      </c>
      <c r="G66" s="461">
        <f t="shared" si="3"/>
        <v>1288904507</v>
      </c>
      <c r="H66" s="462">
        <f t="shared" si="3"/>
        <v>0</v>
      </c>
    </row>
    <row r="67" spans="1:8" s="123" customFormat="1" ht="31.5">
      <c r="A67" s="533"/>
      <c r="B67" s="463" t="s">
        <v>390</v>
      </c>
      <c r="C67" s="464">
        <f aca="true" t="shared" si="4" ref="C67:G68">C31+C63</f>
        <v>1205646162.2598424</v>
      </c>
      <c r="D67" s="464">
        <f t="shared" si="4"/>
        <v>330191445.70015746</v>
      </c>
      <c r="E67" s="464">
        <f t="shared" si="4"/>
        <v>1535837607.96</v>
      </c>
      <c r="F67" s="464">
        <f t="shared" si="4"/>
        <v>44152151.96</v>
      </c>
      <c r="G67" s="464">
        <f t="shared" si="4"/>
        <v>1491685456</v>
      </c>
      <c r="H67" s="465">
        <f>H31+H63</f>
        <v>0</v>
      </c>
    </row>
    <row r="68" spans="1:8" ht="32.25" thickBot="1">
      <c r="A68" s="534"/>
      <c r="B68" s="466" t="s">
        <v>393</v>
      </c>
      <c r="C68" s="468">
        <f t="shared" si="4"/>
        <v>34930659</v>
      </c>
      <c r="D68" s="468">
        <f t="shared" si="4"/>
        <v>8114758</v>
      </c>
      <c r="E68" s="468">
        <f t="shared" si="4"/>
        <v>43045417</v>
      </c>
      <c r="F68" s="468">
        <f t="shared" si="4"/>
        <v>4848523</v>
      </c>
      <c r="G68" s="468">
        <f t="shared" si="4"/>
        <v>38196894</v>
      </c>
      <c r="H68" s="467"/>
    </row>
  </sheetData>
  <sheetProtection selectLockedCells="1" selectUnlockedCells="1"/>
  <mergeCells count="22">
    <mergeCell ref="A62:A64"/>
    <mergeCell ref="A66:A68"/>
    <mergeCell ref="A38:A40"/>
    <mergeCell ref="A41:A43"/>
    <mergeCell ref="A44:A46"/>
    <mergeCell ref="A47:A49"/>
    <mergeCell ref="A50:A52"/>
    <mergeCell ref="A53:A55"/>
    <mergeCell ref="A3:H3"/>
    <mergeCell ref="A4:H4"/>
    <mergeCell ref="A5:H5"/>
    <mergeCell ref="A9:A11"/>
    <mergeCell ref="A12:A14"/>
    <mergeCell ref="A15:A17"/>
    <mergeCell ref="A18:A20"/>
    <mergeCell ref="A21:A23"/>
    <mergeCell ref="A59:A61"/>
    <mergeCell ref="A56:A58"/>
    <mergeCell ref="A24:A26"/>
    <mergeCell ref="A27:A29"/>
    <mergeCell ref="A30:A32"/>
    <mergeCell ref="A35:A37"/>
  </mergeCells>
  <printOptions horizontalCentered="1"/>
  <pageMargins left="0.7874015748031497" right="0.7874015748031497" top="0.9055118110236221" bottom="0.9055118110236221" header="0.5118110236220472" footer="0.5118110236220472"/>
  <pageSetup fitToHeight="1" fitToWidth="1" horizontalDpi="600" verticalDpi="600" orientation="portrait" paperSize="9" scale="43" r:id="rId1"/>
  <headerFooter alignWithMargins="0">
    <oddHeader>&amp;R13.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60" zoomScaleNormal="120" zoomScalePageLayoutView="0" workbookViewId="0" topLeftCell="A1">
      <selection activeCell="R26" sqref="R26"/>
    </sheetView>
  </sheetViews>
  <sheetFormatPr defaultColWidth="11.57421875" defaultRowHeight="12.75"/>
  <cols>
    <col min="1" max="1" width="71.57421875" style="0" customWidth="1"/>
    <col min="2" max="2" width="13.421875" style="52" customWidth="1"/>
    <col min="3" max="3" width="10.28125" style="0" customWidth="1"/>
    <col min="4" max="4" width="8.8515625" style="0" customWidth="1"/>
    <col min="5" max="5" width="10.00390625" style="123" customWidth="1"/>
    <col min="6" max="6" width="10.00390625" style="0" customWidth="1"/>
    <col min="7" max="7" width="13.57421875" style="0" customWidth="1"/>
  </cols>
  <sheetData>
    <row r="1" spans="1:8" ht="12.75">
      <c r="A1" s="1"/>
      <c r="B1" s="288"/>
      <c r="C1" s="1"/>
      <c r="D1" s="1"/>
      <c r="E1" s="303"/>
      <c r="F1" s="1"/>
      <c r="G1" s="1"/>
      <c r="H1" s="288"/>
    </row>
    <row r="2" spans="1:8" ht="18.75">
      <c r="A2" s="1"/>
      <c r="B2" s="289"/>
      <c r="C2" s="289"/>
      <c r="D2" s="289"/>
      <c r="E2" s="304"/>
      <c r="F2" s="289"/>
      <c r="G2" s="289"/>
      <c r="H2" s="289"/>
    </row>
    <row r="3" spans="1:8" ht="15.75">
      <c r="A3" s="508" t="s">
        <v>204</v>
      </c>
      <c r="B3" s="508"/>
      <c r="C3" s="508"/>
      <c r="D3" s="508"/>
      <c r="E3" s="508"/>
      <c r="F3" s="508"/>
      <c r="G3" s="508"/>
      <c r="H3" s="508"/>
    </row>
    <row r="4" spans="1:12" ht="17.25" customHeight="1">
      <c r="A4" s="508" t="s">
        <v>357</v>
      </c>
      <c r="B4" s="508"/>
      <c r="C4" s="508"/>
      <c r="D4" s="508"/>
      <c r="E4" s="508"/>
      <c r="F4" s="508"/>
      <c r="G4" s="508"/>
      <c r="H4" s="508"/>
      <c r="L4" s="53"/>
    </row>
    <row r="5" spans="1:12" ht="15.75">
      <c r="A5" s="508" t="s">
        <v>388</v>
      </c>
      <c r="B5" s="508"/>
      <c r="C5" s="508"/>
      <c r="D5" s="508"/>
      <c r="E5" s="508"/>
      <c r="F5" s="508"/>
      <c r="G5" s="508"/>
      <c r="H5" s="508"/>
      <c r="L5" s="53"/>
    </row>
    <row r="6" spans="1:12" ht="15.75">
      <c r="A6" s="50"/>
      <c r="B6" s="50"/>
      <c r="C6" s="50"/>
      <c r="D6" s="50"/>
      <c r="E6" s="305"/>
      <c r="F6" s="50"/>
      <c r="G6" s="50"/>
      <c r="H6" s="50"/>
      <c r="L6" s="53"/>
    </row>
    <row r="7" spans="1:8" ht="12.75">
      <c r="A7" s="1"/>
      <c r="B7" s="288"/>
      <c r="C7" s="1"/>
      <c r="D7" s="1"/>
      <c r="E7" s="303"/>
      <c r="F7" s="1"/>
      <c r="G7" s="1"/>
      <c r="H7" s="285" t="s">
        <v>325</v>
      </c>
    </row>
    <row r="8" spans="1:8" ht="31.5">
      <c r="A8" s="276" t="s">
        <v>251</v>
      </c>
      <c r="B8" s="277" t="s">
        <v>252</v>
      </c>
      <c r="C8" s="277" t="s">
        <v>253</v>
      </c>
      <c r="D8" s="277" t="s">
        <v>254</v>
      </c>
      <c r="E8" s="407" t="s">
        <v>255</v>
      </c>
      <c r="F8" s="277" t="s">
        <v>256</v>
      </c>
      <c r="G8" s="277" t="s">
        <v>257</v>
      </c>
      <c r="H8" s="278" t="s">
        <v>397</v>
      </c>
    </row>
    <row r="9" spans="1:8" ht="15.75">
      <c r="A9" s="290"/>
      <c r="B9" s="291" t="s">
        <v>341</v>
      </c>
      <c r="C9" s="292"/>
      <c r="D9" s="292"/>
      <c r="E9" s="408">
        <f>SUM(C9:D9)</f>
        <v>0</v>
      </c>
      <c r="F9" s="279">
        <f>E9</f>
        <v>0</v>
      </c>
      <c r="G9" s="279"/>
      <c r="H9" s="293"/>
    </row>
    <row r="10" spans="1:8" ht="15.75">
      <c r="A10" s="294"/>
      <c r="B10" s="291" t="s">
        <v>341</v>
      </c>
      <c r="C10" s="292"/>
      <c r="D10" s="292"/>
      <c r="E10" s="408">
        <f>SUM(C10:D10)</f>
        <v>0</v>
      </c>
      <c r="F10" s="279">
        <f>E10</f>
        <v>0</v>
      </c>
      <c r="G10" s="279"/>
      <c r="H10" s="293"/>
    </row>
    <row r="11" spans="1:8" ht="15.75">
      <c r="A11" s="294"/>
      <c r="B11" s="291" t="s">
        <v>341</v>
      </c>
      <c r="C11" s="292"/>
      <c r="D11" s="292"/>
      <c r="E11" s="408">
        <f>SUM(C11:D11)</f>
        <v>0</v>
      </c>
      <c r="F11" s="279">
        <f>E11</f>
        <v>0</v>
      </c>
      <c r="G11" s="279"/>
      <c r="H11" s="293"/>
    </row>
    <row r="12" spans="1:8" ht="18.75" customHeight="1" thickBot="1">
      <c r="A12" s="295" t="s">
        <v>258</v>
      </c>
      <c r="B12" s="291" t="s">
        <v>341</v>
      </c>
      <c r="C12" s="296">
        <f aca="true" t="shared" si="0" ref="C12:H12">SUM(C9:C11)</f>
        <v>0</v>
      </c>
      <c r="D12" s="297">
        <f t="shared" si="0"/>
        <v>0</v>
      </c>
      <c r="E12" s="409">
        <f t="shared" si="0"/>
        <v>0</v>
      </c>
      <c r="F12" s="297">
        <f t="shared" si="0"/>
        <v>0</v>
      </c>
      <c r="G12" s="297">
        <f t="shared" si="0"/>
        <v>0</v>
      </c>
      <c r="H12" s="298">
        <f t="shared" si="0"/>
        <v>0</v>
      </c>
    </row>
    <row r="13" spans="1:8" ht="15.75">
      <c r="A13" s="548" t="s">
        <v>391</v>
      </c>
      <c r="B13" s="309">
        <v>2023</v>
      </c>
      <c r="C13" s="299">
        <v>0</v>
      </c>
      <c r="D13" s="299">
        <v>0</v>
      </c>
      <c r="E13" s="410">
        <f aca="true" t="shared" si="1" ref="E13:E19">SUM(C13:D13)</f>
        <v>0</v>
      </c>
      <c r="F13" s="300"/>
      <c r="G13" s="300"/>
      <c r="H13" s="301"/>
    </row>
    <row r="14" spans="1:8" ht="31.5">
      <c r="A14" s="549"/>
      <c r="B14" s="309" t="s">
        <v>390</v>
      </c>
      <c r="C14" s="292">
        <v>131218</v>
      </c>
      <c r="D14" s="292">
        <v>35429</v>
      </c>
      <c r="E14" s="408">
        <f t="shared" si="1"/>
        <v>166647</v>
      </c>
      <c r="F14" s="279">
        <f>E14</f>
        <v>166647</v>
      </c>
      <c r="G14" s="279"/>
      <c r="H14" s="434">
        <f>F14</f>
        <v>166647</v>
      </c>
    </row>
    <row r="15" spans="1:8" ht="33" customHeight="1">
      <c r="A15" s="550"/>
      <c r="B15" s="309" t="s">
        <v>393</v>
      </c>
      <c r="C15" s="292">
        <v>131218</v>
      </c>
      <c r="D15" s="292">
        <v>35429</v>
      </c>
      <c r="E15" s="408">
        <f>SUM(C15:D15)</f>
        <v>166647</v>
      </c>
      <c r="F15" s="279">
        <f>E15</f>
        <v>166647</v>
      </c>
      <c r="G15" s="46"/>
      <c r="H15" s="434">
        <f>F15</f>
        <v>166647</v>
      </c>
    </row>
    <row r="16" spans="1:8" ht="15.75" customHeight="1">
      <c r="A16" s="302"/>
      <c r="B16" s="291" t="s">
        <v>341</v>
      </c>
      <c r="C16" s="279"/>
      <c r="D16" s="279"/>
      <c r="E16" s="408">
        <f t="shared" si="1"/>
        <v>0</v>
      </c>
      <c r="F16" s="46"/>
      <c r="G16" s="46"/>
      <c r="H16" s="47"/>
    </row>
    <row r="17" spans="1:8" ht="15.75" customHeight="1">
      <c r="A17" s="302"/>
      <c r="B17" s="291" t="s">
        <v>341</v>
      </c>
      <c r="C17" s="46"/>
      <c r="D17" s="46"/>
      <c r="E17" s="408">
        <f t="shared" si="1"/>
        <v>0</v>
      </c>
      <c r="F17" s="46"/>
      <c r="G17" s="46"/>
      <c r="H17" s="47"/>
    </row>
    <row r="18" spans="1:8" ht="15.75" customHeight="1">
      <c r="A18" s="302"/>
      <c r="B18" s="291" t="s">
        <v>341</v>
      </c>
      <c r="C18" s="279"/>
      <c r="D18" s="279"/>
      <c r="E18" s="408">
        <f t="shared" si="1"/>
        <v>0</v>
      </c>
      <c r="F18" s="46"/>
      <c r="G18" s="46"/>
      <c r="H18" s="47"/>
    </row>
    <row r="19" spans="1:8" ht="15.75" customHeight="1">
      <c r="A19" s="411"/>
      <c r="B19" s="412" t="s">
        <v>341</v>
      </c>
      <c r="C19" s="413"/>
      <c r="D19" s="413"/>
      <c r="E19" s="414">
        <f t="shared" si="1"/>
        <v>0</v>
      </c>
      <c r="F19" s="415"/>
      <c r="G19" s="415"/>
      <c r="H19" s="280"/>
    </row>
    <row r="20" spans="1:8" ht="15.75">
      <c r="A20" s="546" t="s">
        <v>259</v>
      </c>
      <c r="B20" s="416">
        <v>2023</v>
      </c>
      <c r="C20" s="417">
        <v>0</v>
      </c>
      <c r="D20" s="417">
        <v>0</v>
      </c>
      <c r="E20" s="417">
        <v>0</v>
      </c>
      <c r="F20" s="417">
        <v>0</v>
      </c>
      <c r="G20" s="417">
        <f>SUM(G13:G19)</f>
        <v>0</v>
      </c>
      <c r="H20" s="418"/>
    </row>
    <row r="21" spans="1:8" ht="32.25" thickBot="1">
      <c r="A21" s="547"/>
      <c r="B21" s="419" t="s">
        <v>390</v>
      </c>
      <c r="C21" s="420">
        <f aca="true" t="shared" si="2" ref="C21:H21">C14</f>
        <v>131218</v>
      </c>
      <c r="D21" s="420">
        <f t="shared" si="2"/>
        <v>35429</v>
      </c>
      <c r="E21" s="420">
        <f t="shared" si="2"/>
        <v>166647</v>
      </c>
      <c r="F21" s="420">
        <f t="shared" si="2"/>
        <v>166647</v>
      </c>
      <c r="G21" s="420">
        <f t="shared" si="2"/>
        <v>0</v>
      </c>
      <c r="H21" s="421">
        <f t="shared" si="2"/>
        <v>166647</v>
      </c>
    </row>
  </sheetData>
  <sheetProtection selectLockedCells="1" selectUnlockedCells="1"/>
  <mergeCells count="5">
    <mergeCell ref="A3:H3"/>
    <mergeCell ref="A4:H4"/>
    <mergeCell ref="A5:H5"/>
    <mergeCell ref="A20:A21"/>
    <mergeCell ref="A13:A15"/>
  </mergeCells>
  <printOptions horizontalCentered="1"/>
  <pageMargins left="0.7874015748031497" right="0.7874015748031497" top="0.9055118110236221" bottom="0.9055118110236221" header="0.5118110236220472" footer="0.5118110236220472"/>
  <pageSetup fitToHeight="1" fitToWidth="1" horizontalDpi="600" verticalDpi="600" orientation="portrait" paperSize="9" scale="58" r:id="rId1"/>
  <headerFooter alignWithMargins="0">
    <oddHeader>&amp;R14.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8:K36"/>
  <sheetViews>
    <sheetView zoomScalePageLayoutView="0" workbookViewId="0" topLeftCell="A16">
      <selection activeCell="K26" sqref="K26"/>
    </sheetView>
  </sheetViews>
  <sheetFormatPr defaultColWidth="9.140625" defaultRowHeight="12.75"/>
  <cols>
    <col min="1" max="9" width="9.140625" style="1" customWidth="1"/>
    <col min="10" max="10" width="11.00390625" style="1" customWidth="1"/>
    <col min="11" max="11" width="10.00390625" style="1" customWidth="1"/>
  </cols>
  <sheetData>
    <row r="8" spans="1:11" ht="16.5">
      <c r="A8" s="551" t="s">
        <v>362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</row>
    <row r="11" spans="2:10" ht="12.75">
      <c r="B11" s="552" t="s">
        <v>363</v>
      </c>
      <c r="C11" s="552"/>
      <c r="D11" s="552"/>
      <c r="E11" s="552"/>
      <c r="F11" s="552"/>
      <c r="G11" s="552"/>
      <c r="H11" s="552"/>
      <c r="I11" s="552"/>
      <c r="J11" s="552"/>
    </row>
    <row r="12" spans="2:10" ht="12.75">
      <c r="B12" s="552"/>
      <c r="C12" s="552"/>
      <c r="D12" s="552"/>
      <c r="E12" s="552"/>
      <c r="F12" s="552"/>
      <c r="G12" s="552"/>
      <c r="H12" s="552"/>
      <c r="I12" s="552"/>
      <c r="J12" s="552"/>
    </row>
    <row r="13" spans="2:10" ht="12.75">
      <c r="B13" s="552"/>
      <c r="C13" s="552"/>
      <c r="D13" s="552"/>
      <c r="E13" s="552"/>
      <c r="F13" s="552"/>
      <c r="G13" s="552"/>
      <c r="H13" s="552"/>
      <c r="I13" s="552"/>
      <c r="J13" s="552"/>
    </row>
    <row r="14" spans="2:10" ht="12.75">
      <c r="B14" s="552"/>
      <c r="C14" s="552"/>
      <c r="D14" s="552"/>
      <c r="E14" s="552"/>
      <c r="F14" s="552"/>
      <c r="G14" s="552"/>
      <c r="H14" s="552"/>
      <c r="I14" s="552"/>
      <c r="J14" s="552"/>
    </row>
    <row r="15" spans="2:10" ht="12.75">
      <c r="B15" s="552"/>
      <c r="C15" s="552"/>
      <c r="D15" s="552"/>
      <c r="E15" s="552"/>
      <c r="F15" s="552"/>
      <c r="G15" s="552"/>
      <c r="H15" s="552"/>
      <c r="I15" s="552"/>
      <c r="J15" s="552"/>
    </row>
    <row r="24" spans="1:10" ht="12.75">
      <c r="A24" s="553" t="s">
        <v>321</v>
      </c>
      <c r="B24" s="553"/>
      <c r="C24" s="553"/>
      <c r="D24" s="553"/>
      <c r="E24" s="553"/>
      <c r="F24" s="553"/>
      <c r="G24" s="553"/>
      <c r="H24" s="553"/>
      <c r="I24" s="553"/>
      <c r="J24" s="553"/>
    </row>
    <row r="27" spans="2:9" ht="12.75">
      <c r="B27" s="554" t="s">
        <v>364</v>
      </c>
      <c r="C27" s="554"/>
      <c r="D27" s="554"/>
      <c r="E27" s="554"/>
      <c r="F27" s="554"/>
      <c r="G27" s="554"/>
      <c r="H27" s="554"/>
      <c r="I27" s="554"/>
    </row>
    <row r="28" spans="2:9" ht="12.75">
      <c r="B28" s="554"/>
      <c r="C28" s="554"/>
      <c r="D28" s="554"/>
      <c r="E28" s="554"/>
      <c r="F28" s="554"/>
      <c r="G28" s="554"/>
      <c r="H28" s="554"/>
      <c r="I28" s="554"/>
    </row>
    <row r="32" spans="1:10" ht="12.75">
      <c r="A32" s="553" t="s">
        <v>322</v>
      </c>
      <c r="B32" s="553"/>
      <c r="C32" s="553"/>
      <c r="D32" s="553"/>
      <c r="E32" s="553"/>
      <c r="F32" s="553"/>
      <c r="G32" s="553"/>
      <c r="H32" s="553"/>
      <c r="I32" s="553"/>
      <c r="J32" s="553"/>
    </row>
    <row r="35" spans="2:9" ht="12.75">
      <c r="B35" s="554" t="s">
        <v>365</v>
      </c>
      <c r="C35" s="554"/>
      <c r="D35" s="554"/>
      <c r="E35" s="554"/>
      <c r="F35" s="554"/>
      <c r="G35" s="554"/>
      <c r="H35" s="554"/>
      <c r="I35" s="554"/>
    </row>
    <row r="36" spans="2:9" ht="12.75">
      <c r="B36" s="554"/>
      <c r="C36" s="554"/>
      <c r="D36" s="554"/>
      <c r="E36" s="554"/>
      <c r="F36" s="554"/>
      <c r="G36" s="554"/>
      <c r="H36" s="554"/>
      <c r="I36" s="554"/>
    </row>
  </sheetData>
  <sheetProtection/>
  <mergeCells count="6">
    <mergeCell ref="A8:K8"/>
    <mergeCell ref="B11:J15"/>
    <mergeCell ref="A24:J24"/>
    <mergeCell ref="B27:I28"/>
    <mergeCell ref="A32:J32"/>
    <mergeCell ref="B35:I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6" r:id="rId1"/>
  <headerFooter>
    <oddHeader>&amp;R19.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B1">
      <selection activeCell="J23" sqref="J23"/>
    </sheetView>
  </sheetViews>
  <sheetFormatPr defaultColWidth="8.00390625" defaultRowHeight="12.75"/>
  <cols>
    <col min="1" max="1" width="0" style="55" hidden="1" customWidth="1"/>
    <col min="2" max="2" width="47.00390625" style="56" customWidth="1"/>
    <col min="3" max="5" width="15.140625" style="56" customWidth="1"/>
    <col min="6" max="16384" width="8.00390625" style="56" customWidth="1"/>
  </cols>
  <sheetData>
    <row r="1" spans="2:5" ht="12.75">
      <c r="B1" s="57"/>
      <c r="C1" s="58"/>
      <c r="D1" s="58"/>
      <c r="E1" s="58"/>
    </row>
    <row r="2" spans="2:5" ht="13.5" customHeight="1">
      <c r="B2" s="555"/>
      <c r="C2" s="555"/>
      <c r="D2" s="555"/>
      <c r="E2" s="555"/>
    </row>
    <row r="3" ht="12.75">
      <c r="E3" s="59"/>
    </row>
    <row r="4" ht="12.75">
      <c r="E4" s="59"/>
    </row>
    <row r="5" spans="2:5" ht="15.75">
      <c r="B5" s="559" t="s">
        <v>40</v>
      </c>
      <c r="C5" s="560"/>
      <c r="D5" s="560"/>
      <c r="E5" s="560"/>
    </row>
    <row r="6" spans="1:5" ht="18" customHeight="1">
      <c r="A6" s="556" t="s">
        <v>349</v>
      </c>
      <c r="B6" s="556"/>
      <c r="C6" s="556"/>
      <c r="D6" s="556"/>
      <c r="E6" s="556"/>
    </row>
    <row r="7" ht="13.5" thickBot="1">
      <c r="E7" s="59" t="s">
        <v>325</v>
      </c>
    </row>
    <row r="8" spans="1:5" s="60" customFormat="1" ht="15.75" thickBot="1">
      <c r="A8" s="106"/>
      <c r="B8" s="112" t="s">
        <v>260</v>
      </c>
      <c r="C8" s="113" t="s">
        <v>261</v>
      </c>
      <c r="D8" s="113" t="s">
        <v>262</v>
      </c>
      <c r="E8" s="114" t="s">
        <v>332</v>
      </c>
    </row>
    <row r="9" spans="1:5" s="61" customFormat="1" ht="48" customHeight="1" thickBot="1">
      <c r="A9" s="107" t="s">
        <v>263</v>
      </c>
      <c r="B9" s="115" t="s">
        <v>264</v>
      </c>
      <c r="C9" s="116" t="s">
        <v>265</v>
      </c>
      <c r="D9" s="259" t="s">
        <v>333</v>
      </c>
      <c r="E9" s="117" t="s">
        <v>266</v>
      </c>
    </row>
    <row r="10" spans="1:5" ht="18" customHeight="1">
      <c r="A10" s="108" t="s">
        <v>63</v>
      </c>
      <c r="B10" s="118" t="s">
        <v>267</v>
      </c>
      <c r="C10" s="63"/>
      <c r="D10" s="260"/>
      <c r="E10" s="62">
        <v>0</v>
      </c>
    </row>
    <row r="11" spans="1:5" ht="18" customHeight="1">
      <c r="A11" s="109" t="s">
        <v>64</v>
      </c>
      <c r="B11" s="118" t="s">
        <v>268</v>
      </c>
      <c r="C11" s="63"/>
      <c r="D11" s="260"/>
      <c r="E11" s="62">
        <v>0</v>
      </c>
    </row>
    <row r="12" spans="1:5" ht="18" customHeight="1">
      <c r="A12" s="109" t="s">
        <v>65</v>
      </c>
      <c r="B12" s="118" t="s">
        <v>269</v>
      </c>
      <c r="C12" s="63"/>
      <c r="D12" s="260"/>
      <c r="E12" s="62">
        <v>0</v>
      </c>
    </row>
    <row r="13" spans="1:5" ht="18" customHeight="1">
      <c r="A13" s="109" t="s">
        <v>66</v>
      </c>
      <c r="B13" s="118" t="s">
        <v>270</v>
      </c>
      <c r="C13" s="63"/>
      <c r="D13" s="260"/>
      <c r="E13" s="62">
        <v>0</v>
      </c>
    </row>
    <row r="14" spans="1:5" ht="18" customHeight="1">
      <c r="A14" s="109" t="s">
        <v>271</v>
      </c>
      <c r="B14" s="118" t="s">
        <v>272</v>
      </c>
      <c r="C14" s="63"/>
      <c r="D14" s="260"/>
      <c r="E14" s="160"/>
    </row>
    <row r="15" spans="1:5" ht="18" customHeight="1">
      <c r="A15" s="109" t="s">
        <v>273</v>
      </c>
      <c r="B15" s="118" t="s">
        <v>274</v>
      </c>
      <c r="C15" s="63"/>
      <c r="D15" s="260"/>
      <c r="E15" s="62">
        <v>0</v>
      </c>
    </row>
    <row r="16" spans="1:5" ht="18" customHeight="1">
      <c r="A16" s="109" t="s">
        <v>275</v>
      </c>
      <c r="B16" s="119" t="s">
        <v>276</v>
      </c>
      <c r="C16" s="63"/>
      <c r="D16" s="260"/>
      <c r="E16" s="62"/>
    </row>
    <row r="17" spans="1:5" ht="18" customHeight="1">
      <c r="A17" s="109" t="s">
        <v>277</v>
      </c>
      <c r="B17" s="119" t="s">
        <v>278</v>
      </c>
      <c r="C17" s="63"/>
      <c r="D17" s="260"/>
      <c r="E17" s="62"/>
    </row>
    <row r="18" spans="1:5" ht="23.25" customHeight="1">
      <c r="A18" s="109" t="s">
        <v>279</v>
      </c>
      <c r="B18" s="561" t="s">
        <v>280</v>
      </c>
      <c r="C18" s="63" t="s">
        <v>335</v>
      </c>
      <c r="D18" s="260">
        <v>100</v>
      </c>
      <c r="E18" s="160">
        <v>822000</v>
      </c>
    </row>
    <row r="19" spans="1:5" ht="18" customHeight="1">
      <c r="A19" s="109"/>
      <c r="B19" s="562"/>
      <c r="C19" s="63" t="s">
        <v>334</v>
      </c>
      <c r="D19" s="260">
        <v>100</v>
      </c>
      <c r="E19" s="160">
        <v>215000</v>
      </c>
    </row>
    <row r="20" spans="1:5" ht="18" customHeight="1">
      <c r="A20" s="109" t="s">
        <v>281</v>
      </c>
      <c r="B20" s="119" t="s">
        <v>282</v>
      </c>
      <c r="C20" s="63"/>
      <c r="D20" s="260"/>
      <c r="E20" s="62"/>
    </row>
    <row r="21" spans="1:5" ht="18" customHeight="1">
      <c r="A21" s="109" t="s">
        <v>283</v>
      </c>
      <c r="B21" s="119" t="s">
        <v>284</v>
      </c>
      <c r="C21" s="63"/>
      <c r="D21" s="260"/>
      <c r="E21" s="62"/>
    </row>
    <row r="22" spans="1:5" ht="30" customHeight="1">
      <c r="A22" s="109" t="s">
        <v>285</v>
      </c>
      <c r="B22" s="119" t="s">
        <v>286</v>
      </c>
      <c r="C22" s="63"/>
      <c r="D22" s="260"/>
      <c r="E22" s="62"/>
    </row>
    <row r="23" spans="1:5" ht="18" customHeight="1">
      <c r="A23" s="109" t="s">
        <v>287</v>
      </c>
      <c r="B23" s="118" t="s">
        <v>288</v>
      </c>
      <c r="C23" s="63"/>
      <c r="D23" s="260"/>
      <c r="E23" s="62"/>
    </row>
    <row r="24" spans="1:5" ht="18" customHeight="1">
      <c r="A24" s="109" t="s">
        <v>289</v>
      </c>
      <c r="B24" s="118" t="s">
        <v>290</v>
      </c>
      <c r="C24" s="63"/>
      <c r="D24" s="260"/>
      <c r="E24" s="62"/>
    </row>
    <row r="25" spans="1:5" ht="18" customHeight="1">
      <c r="A25" s="109" t="s">
        <v>291</v>
      </c>
      <c r="B25" s="118" t="s">
        <v>292</v>
      </c>
      <c r="C25" s="63"/>
      <c r="D25" s="260"/>
      <c r="E25" s="62"/>
    </row>
    <row r="26" spans="1:5" ht="18" customHeight="1">
      <c r="A26" s="109" t="s">
        <v>293</v>
      </c>
      <c r="B26" s="118" t="s">
        <v>294</v>
      </c>
      <c r="C26" s="63"/>
      <c r="D26" s="260"/>
      <c r="E26" s="62"/>
    </row>
    <row r="27" spans="1:5" ht="18" customHeight="1">
      <c r="A27" s="109" t="s">
        <v>295</v>
      </c>
      <c r="B27" s="118" t="s">
        <v>296</v>
      </c>
      <c r="C27" s="63"/>
      <c r="D27" s="260"/>
      <c r="E27" s="62"/>
    </row>
    <row r="28" spans="1:5" ht="18.75" customHeight="1">
      <c r="A28" s="109" t="s">
        <v>297</v>
      </c>
      <c r="B28" s="120"/>
      <c r="C28" s="63"/>
      <c r="D28" s="260"/>
      <c r="E28" s="62"/>
    </row>
    <row r="29" spans="1:5" ht="18" customHeight="1">
      <c r="A29" s="109" t="s">
        <v>298</v>
      </c>
      <c r="B29" s="120"/>
      <c r="C29" s="63"/>
      <c r="D29" s="260"/>
      <c r="E29" s="62"/>
    </row>
    <row r="30" spans="1:5" ht="18" customHeight="1" thickBot="1">
      <c r="A30" s="110" t="s">
        <v>299</v>
      </c>
      <c r="B30" s="120"/>
      <c r="C30" s="63"/>
      <c r="D30" s="260"/>
      <c r="E30" s="62"/>
    </row>
    <row r="31" spans="1:5" ht="18" customHeight="1" thickBot="1">
      <c r="A31" s="111" t="s">
        <v>300</v>
      </c>
      <c r="B31" s="121" t="s">
        <v>250</v>
      </c>
      <c r="C31" s="122">
        <f>SUM(C10:C30)</f>
        <v>0</v>
      </c>
      <c r="D31" s="261"/>
      <c r="E31" s="271">
        <f>E18+E19</f>
        <v>1037000</v>
      </c>
    </row>
    <row r="32" spans="1:5" ht="9.75" customHeight="1">
      <c r="A32" s="59"/>
      <c r="B32" s="557"/>
      <c r="C32" s="557"/>
      <c r="D32" s="557"/>
      <c r="E32" s="557"/>
    </row>
    <row r="34" ht="15.75">
      <c r="B34" s="64" t="s">
        <v>301</v>
      </c>
    </row>
    <row r="35" spans="2:5" ht="228" customHeight="1">
      <c r="B35" s="558" t="s">
        <v>366</v>
      </c>
      <c r="C35" s="558"/>
      <c r="D35" s="558"/>
      <c r="E35" s="558"/>
    </row>
  </sheetData>
  <sheetProtection selectLockedCells="1" selectUnlockedCells="1"/>
  <mergeCells count="6">
    <mergeCell ref="B2:E2"/>
    <mergeCell ref="A6:E6"/>
    <mergeCell ref="B32:E32"/>
    <mergeCell ref="B35:E35"/>
    <mergeCell ref="B5:E5"/>
    <mergeCell ref="B18:B19"/>
  </mergeCells>
  <printOptions horizontalCentered="1"/>
  <pageMargins left="0.7874015748031497" right="0.7874015748031497" top="0.9055118110236221" bottom="0.9055118110236221" header="0.5118110236220472" footer="0.5118110236220472"/>
  <pageSetup horizontalDpi="300" verticalDpi="300" orientation="portrait" paperSize="9" scale="75" r:id="rId1"/>
  <headerFooter alignWithMargins="0">
    <oddHeader>&amp;R22.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0" zoomScaleNormal="80" zoomScaleSheetLayoutView="80" zoomScalePageLayoutView="0" workbookViewId="0" topLeftCell="A1">
      <selection activeCell="P20" sqref="P20"/>
    </sheetView>
  </sheetViews>
  <sheetFormatPr defaultColWidth="11.57421875" defaultRowHeight="12.75"/>
  <cols>
    <col min="1" max="1" width="6.140625" style="0" customWidth="1"/>
    <col min="2" max="2" width="87.57421875" style="0" customWidth="1"/>
    <col min="3" max="3" width="12.7109375" style="0" customWidth="1"/>
    <col min="4" max="6" width="12.7109375" style="0" bestFit="1" customWidth="1"/>
  </cols>
  <sheetData>
    <row r="1" spans="1:3" ht="12.75">
      <c r="A1" s="1"/>
      <c r="B1" s="1"/>
      <c r="C1" s="285"/>
    </row>
    <row r="2" spans="1:6" ht="12.75" customHeight="1">
      <c r="A2" s="520" t="s">
        <v>302</v>
      </c>
      <c r="B2" s="520"/>
      <c r="C2" s="520"/>
      <c r="D2" s="520"/>
      <c r="E2" s="520"/>
      <c r="F2" s="520"/>
    </row>
    <row r="3" spans="1:6" ht="12.75" customHeight="1">
      <c r="A3" s="508" t="s">
        <v>303</v>
      </c>
      <c r="B3" s="508"/>
      <c r="C3" s="508"/>
      <c r="D3" s="508"/>
      <c r="E3" s="508"/>
      <c r="F3" s="508"/>
    </row>
    <row r="4" spans="1:6" ht="15.75">
      <c r="A4" s="520" t="s">
        <v>304</v>
      </c>
      <c r="B4" s="520"/>
      <c r="C4" s="520"/>
      <c r="D4" s="520"/>
      <c r="E4" s="520"/>
      <c r="F4" s="520"/>
    </row>
    <row r="5" spans="1:3" ht="15.75">
      <c r="A5" s="284"/>
      <c r="B5" s="284"/>
      <c r="C5" s="284"/>
    </row>
    <row r="6" spans="1:4" ht="16.5" thickBot="1">
      <c r="A6" s="51"/>
      <c r="B6" s="51"/>
      <c r="C6" s="286" t="s">
        <v>325</v>
      </c>
      <c r="D6" s="45"/>
    </row>
    <row r="7" spans="1:6" ht="15" customHeight="1">
      <c r="A7" s="319"/>
      <c r="B7" s="320" t="s">
        <v>305</v>
      </c>
      <c r="C7" s="321" t="s">
        <v>341</v>
      </c>
      <c r="D7" s="321" t="s">
        <v>345</v>
      </c>
      <c r="E7" s="321" t="s">
        <v>350</v>
      </c>
      <c r="F7" s="321" t="s">
        <v>367</v>
      </c>
    </row>
    <row r="8" spans="1:6" ht="27" customHeight="1">
      <c r="A8" s="322">
        <v>1</v>
      </c>
      <c r="B8" s="323" t="s">
        <v>306</v>
      </c>
      <c r="C8" s="324">
        <v>52800000</v>
      </c>
      <c r="D8" s="324">
        <v>55000000</v>
      </c>
      <c r="E8" s="324">
        <v>57000000</v>
      </c>
      <c r="F8" s="324">
        <v>60000000</v>
      </c>
    </row>
    <row r="9" spans="1:6" ht="27.75" customHeight="1">
      <c r="A9" s="322">
        <v>2</v>
      </c>
      <c r="B9" s="325" t="s">
        <v>307</v>
      </c>
      <c r="C9" s="324">
        <v>0</v>
      </c>
      <c r="D9" s="326">
        <v>2000000</v>
      </c>
      <c r="E9" s="326">
        <v>2000000</v>
      </c>
      <c r="F9" s="326">
        <v>2000000</v>
      </c>
    </row>
    <row r="10" spans="1:6" ht="16.5">
      <c r="A10" s="322">
        <v>3</v>
      </c>
      <c r="B10" s="325" t="s">
        <v>308</v>
      </c>
      <c r="C10" s="324"/>
      <c r="D10" s="326"/>
      <c r="E10" s="326"/>
      <c r="F10" s="326"/>
    </row>
    <row r="11" spans="1:6" ht="27.75" customHeight="1">
      <c r="A11" s="322">
        <v>4</v>
      </c>
      <c r="B11" s="325" t="s">
        <v>309</v>
      </c>
      <c r="C11" s="324"/>
      <c r="D11" s="326"/>
      <c r="E11" s="326"/>
      <c r="F11" s="326"/>
    </row>
    <row r="12" spans="1:6" ht="16.5">
      <c r="A12" s="322">
        <v>5</v>
      </c>
      <c r="B12" s="325" t="s">
        <v>310</v>
      </c>
      <c r="C12" s="324">
        <v>270000</v>
      </c>
      <c r="D12" s="326">
        <v>270000</v>
      </c>
      <c r="E12" s="326">
        <v>300000</v>
      </c>
      <c r="F12" s="326">
        <v>300000</v>
      </c>
    </row>
    <row r="13" spans="1:9" ht="17.25" thickBot="1">
      <c r="A13" s="322">
        <v>6</v>
      </c>
      <c r="B13" s="325" t="s">
        <v>311</v>
      </c>
      <c r="C13" s="324"/>
      <c r="D13" s="326"/>
      <c r="E13" s="326"/>
      <c r="F13" s="326"/>
      <c r="I13" s="54"/>
    </row>
    <row r="14" spans="1:6" ht="27.75" customHeight="1" thickBot="1">
      <c r="A14" s="327"/>
      <c r="B14" s="328" t="s">
        <v>312</v>
      </c>
      <c r="C14" s="329">
        <f>SUM(C8:C13)</f>
        <v>53070000</v>
      </c>
      <c r="D14" s="330">
        <f>SUM(D8:D13)</f>
        <v>57270000</v>
      </c>
      <c r="E14" s="330">
        <f>SUM(E8:E13)</f>
        <v>59300000</v>
      </c>
      <c r="F14" s="330">
        <f>SUM(F8:F13)</f>
        <v>62300000</v>
      </c>
    </row>
    <row r="15" spans="1:6" ht="36.75" customHeight="1" thickBot="1">
      <c r="A15" s="344"/>
      <c r="B15" s="345"/>
      <c r="C15" s="346"/>
      <c r="D15" s="346"/>
      <c r="E15" s="346"/>
      <c r="F15" s="346"/>
    </row>
    <row r="16" spans="1:6" ht="17.25" thickBot="1">
      <c r="A16" s="319"/>
      <c r="B16" s="320" t="s">
        <v>368</v>
      </c>
      <c r="C16" s="321" t="s">
        <v>341</v>
      </c>
      <c r="D16" s="321" t="s">
        <v>345</v>
      </c>
      <c r="E16" s="321" t="s">
        <v>350</v>
      </c>
      <c r="F16" s="321" t="s">
        <v>367</v>
      </c>
    </row>
    <row r="17" spans="1:6" ht="16.5">
      <c r="A17" s="347">
        <v>1</v>
      </c>
      <c r="B17" s="320" t="s">
        <v>369</v>
      </c>
      <c r="C17" s="348">
        <f>SUM(C18:C18)</f>
        <v>0</v>
      </c>
      <c r="D17" s="348">
        <f>SUM(D18:D18)</f>
        <v>0</v>
      </c>
      <c r="E17" s="348">
        <f>SUM(E18:E18)</f>
        <v>0</v>
      </c>
      <c r="F17" s="348">
        <f>SUM(F18:F18)</f>
        <v>0</v>
      </c>
    </row>
    <row r="18" spans="1:6" ht="16.5">
      <c r="A18" s="349" t="s">
        <v>370</v>
      </c>
      <c r="B18" s="350" t="s">
        <v>371</v>
      </c>
      <c r="C18" s="351">
        <v>0</v>
      </c>
      <c r="D18" s="352">
        <v>0</v>
      </c>
      <c r="E18" s="352">
        <v>0</v>
      </c>
      <c r="F18" s="352">
        <v>0</v>
      </c>
    </row>
    <row r="19" spans="1:6" ht="16.5">
      <c r="A19" s="353">
        <v>2</v>
      </c>
      <c r="B19" s="354" t="s">
        <v>372</v>
      </c>
      <c r="C19" s="324">
        <v>0</v>
      </c>
      <c r="D19" s="326">
        <v>0</v>
      </c>
      <c r="E19" s="326">
        <v>0</v>
      </c>
      <c r="F19" s="326">
        <v>0</v>
      </c>
    </row>
    <row r="20" spans="1:6" ht="16.5">
      <c r="A20" s="353">
        <v>3</v>
      </c>
      <c r="B20" s="354" t="s">
        <v>373</v>
      </c>
      <c r="C20" s="324">
        <v>0</v>
      </c>
      <c r="D20" s="326">
        <v>0</v>
      </c>
      <c r="E20" s="326">
        <v>0</v>
      </c>
      <c r="F20" s="326">
        <v>0</v>
      </c>
    </row>
    <row r="21" spans="1:6" ht="16.5">
      <c r="A21" s="353">
        <v>4</v>
      </c>
      <c r="B21" s="354" t="s">
        <v>374</v>
      </c>
      <c r="C21" s="355">
        <v>0</v>
      </c>
      <c r="D21" s="356">
        <v>0</v>
      </c>
      <c r="E21" s="356">
        <v>0</v>
      </c>
      <c r="F21" s="356">
        <v>0</v>
      </c>
    </row>
    <row r="22" spans="1:6" ht="16.5">
      <c r="A22" s="353">
        <v>5</v>
      </c>
      <c r="B22" s="354" t="s">
        <v>375</v>
      </c>
      <c r="C22" s="355">
        <v>0</v>
      </c>
      <c r="D22" s="356">
        <v>0</v>
      </c>
      <c r="E22" s="356">
        <v>0</v>
      </c>
      <c r="F22" s="356">
        <v>0</v>
      </c>
    </row>
    <row r="23" spans="1:6" ht="16.5">
      <c r="A23" s="353">
        <v>6</v>
      </c>
      <c r="B23" s="354" t="s">
        <v>376</v>
      </c>
      <c r="C23" s="355">
        <v>0</v>
      </c>
      <c r="D23" s="356">
        <v>0</v>
      </c>
      <c r="E23" s="356">
        <v>0</v>
      </c>
      <c r="F23" s="356">
        <v>0</v>
      </c>
    </row>
    <row r="24" spans="1:6" ht="17.25" thickBot="1">
      <c r="A24" s="353">
        <v>7</v>
      </c>
      <c r="B24" s="354" t="s">
        <v>377</v>
      </c>
      <c r="C24" s="355"/>
      <c r="D24" s="356"/>
      <c r="E24" s="356"/>
      <c r="F24" s="356"/>
    </row>
    <row r="25" spans="1:6" ht="17.25" thickBot="1">
      <c r="A25" s="327"/>
      <c r="B25" s="328" t="s">
        <v>378</v>
      </c>
      <c r="C25" s="329">
        <f>C17+C21+C23+C24</f>
        <v>0</v>
      </c>
      <c r="D25" s="329">
        <f>D17+D21+D23</f>
        <v>0</v>
      </c>
      <c r="E25" s="329">
        <f>E17+E21+E23</f>
        <v>0</v>
      </c>
      <c r="F25" s="329">
        <f>F17+F21+F23</f>
        <v>0</v>
      </c>
    </row>
    <row r="26" spans="1:6" ht="16.5" thickBot="1">
      <c r="A26" s="357"/>
      <c r="B26" s="358" t="s">
        <v>379</v>
      </c>
      <c r="C26" s="359">
        <f>C25/C14</f>
        <v>0</v>
      </c>
      <c r="D26" s="359">
        <f>D25/D14</f>
        <v>0</v>
      </c>
      <c r="E26" s="359">
        <f>E25/E14</f>
        <v>0</v>
      </c>
      <c r="F26" s="359">
        <f>F25/F14</f>
        <v>0</v>
      </c>
    </row>
    <row r="27" spans="1:6" ht="17.25" thickBot="1">
      <c r="A27" s="327"/>
      <c r="B27" s="328" t="s">
        <v>380</v>
      </c>
      <c r="C27" s="329">
        <f>C14*0.5</f>
        <v>26535000</v>
      </c>
      <c r="D27" s="329">
        <f>D14*0.5</f>
        <v>28635000</v>
      </c>
      <c r="E27" s="329">
        <f>E14*0.5</f>
        <v>29650000</v>
      </c>
      <c r="F27" s="329">
        <f>F14*0.5</f>
        <v>31150000</v>
      </c>
    </row>
  </sheetData>
  <sheetProtection selectLockedCells="1" selectUnlockedCells="1"/>
  <mergeCells count="3">
    <mergeCell ref="A2:F2"/>
    <mergeCell ref="A3:F3"/>
    <mergeCell ref="A4:F4"/>
  </mergeCells>
  <printOptions horizontalCentered="1"/>
  <pageMargins left="0.7874015748031497" right="0.7874015748031497" top="0.9055118110236221" bottom="0.9055118110236221" header="0.5118110236220472" footer="0.5118110236220472"/>
  <pageSetup horizontalDpi="600" verticalDpi="600" orientation="landscape" paperSize="9" scale="70" r:id="rId1"/>
  <headerFooter alignWithMargins="0">
    <oddHeader>&amp;R23.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34" sqref="I34"/>
    </sheetView>
  </sheetViews>
  <sheetFormatPr defaultColWidth="11.7109375" defaultRowHeight="12.75"/>
  <cols>
    <col min="1" max="1" width="43.421875" style="0" customWidth="1"/>
    <col min="2" max="2" width="15.28125" style="0" customWidth="1"/>
    <col min="3" max="4" width="15.00390625" style="0" customWidth="1"/>
    <col min="5" max="5" width="15.8515625" style="0" customWidth="1"/>
    <col min="6" max="6" width="18.00390625" style="0" customWidth="1"/>
    <col min="7" max="7" width="15.00390625" style="0" customWidth="1"/>
    <col min="8" max="8" width="17.8515625" style="0" customWidth="1"/>
    <col min="9" max="9" width="15.421875" style="0" customWidth="1"/>
    <col min="10" max="10" width="13.57421875" style="0" customWidth="1"/>
  </cols>
  <sheetData>
    <row r="1" spans="1:8" ht="15.75">
      <c r="A1" s="51"/>
      <c r="B1" s="51"/>
      <c r="C1" s="51"/>
      <c r="D1" s="51"/>
      <c r="E1" s="51"/>
      <c r="F1" s="51"/>
      <c r="G1" s="51"/>
      <c r="H1" s="51"/>
    </row>
    <row r="2" spans="1:8" ht="15.75">
      <c r="A2" s="51"/>
      <c r="B2" s="51"/>
      <c r="C2" s="51"/>
      <c r="D2" s="51"/>
      <c r="E2" s="51"/>
      <c r="F2" s="51"/>
      <c r="G2" s="51"/>
      <c r="H2" s="51"/>
    </row>
    <row r="3" spans="1:9" ht="19.5">
      <c r="A3" s="520" t="s">
        <v>351</v>
      </c>
      <c r="B3" s="520"/>
      <c r="C3" s="520"/>
      <c r="D3" s="520"/>
      <c r="E3" s="520"/>
      <c r="F3" s="520"/>
      <c r="G3" s="520"/>
      <c r="H3" s="520"/>
      <c r="I3" s="28"/>
    </row>
    <row r="4" spans="1:8" ht="15.75">
      <c r="A4" s="82"/>
      <c r="B4" s="51"/>
      <c r="C4" s="51"/>
      <c r="D4" s="51"/>
      <c r="E4" s="51"/>
      <c r="F4" s="51"/>
      <c r="G4" s="51"/>
      <c r="H4" s="51"/>
    </row>
    <row r="5" spans="1:8" ht="15.75">
      <c r="A5" s="51"/>
      <c r="B5" s="51"/>
      <c r="C5" s="51"/>
      <c r="D5" s="51"/>
      <c r="E5" s="51"/>
      <c r="F5" s="51"/>
      <c r="G5" s="51"/>
      <c r="H5" s="51"/>
    </row>
    <row r="6" spans="1:8" ht="15.75">
      <c r="A6" s="520" t="s">
        <v>42</v>
      </c>
      <c r="B6" s="520"/>
      <c r="C6" s="520"/>
      <c r="D6" s="520"/>
      <c r="E6" s="520"/>
      <c r="F6" s="520"/>
      <c r="G6" s="520"/>
      <c r="H6" s="520"/>
    </row>
    <row r="7" spans="1:8" ht="15.75">
      <c r="A7" s="82"/>
      <c r="B7" s="51"/>
      <c r="C7" s="51"/>
      <c r="D7" s="51"/>
      <c r="E7" s="51"/>
      <c r="F7" s="51"/>
      <c r="G7" s="51"/>
      <c r="H7" s="51"/>
    </row>
    <row r="8" spans="1:8" ht="16.5" thickBot="1">
      <c r="A8" s="82"/>
      <c r="B8" s="51"/>
      <c r="C8" s="51"/>
      <c r="D8" s="51"/>
      <c r="E8" s="51"/>
      <c r="F8" s="51"/>
      <c r="G8" s="51"/>
      <c r="H8" s="51"/>
    </row>
    <row r="9" spans="1:10" ht="16.5" thickBot="1">
      <c r="A9" s="521" t="s">
        <v>352</v>
      </c>
      <c r="B9" s="523" t="s">
        <v>43</v>
      </c>
      <c r="C9" s="524"/>
      <c r="D9" s="525"/>
      <c r="E9" s="523" t="s">
        <v>44</v>
      </c>
      <c r="F9" s="524"/>
      <c r="G9" s="526"/>
      <c r="H9" s="527" t="s">
        <v>45</v>
      </c>
      <c r="I9" s="528"/>
      <c r="J9" s="528"/>
    </row>
    <row r="10" spans="1:10" ht="32.25" thickBot="1">
      <c r="A10" s="522"/>
      <c r="B10" s="406" t="s">
        <v>59</v>
      </c>
      <c r="C10" s="406" t="s">
        <v>387</v>
      </c>
      <c r="D10" s="406" t="s">
        <v>393</v>
      </c>
      <c r="E10" s="406" t="s">
        <v>59</v>
      </c>
      <c r="F10" s="406" t="s">
        <v>387</v>
      </c>
      <c r="G10" s="406" t="s">
        <v>393</v>
      </c>
      <c r="H10" s="406" t="s">
        <v>59</v>
      </c>
      <c r="I10" s="406" t="s">
        <v>387</v>
      </c>
      <c r="J10" s="406" t="s">
        <v>393</v>
      </c>
    </row>
    <row r="11" spans="1:10" ht="15.75">
      <c r="A11" s="83" t="s">
        <v>46</v>
      </c>
      <c r="B11" s="84">
        <f>'1. sz mell.Mérleg Nettó'!M17</f>
        <v>206341864</v>
      </c>
      <c r="C11" s="84">
        <f>'1. sz mell.Mérleg Nettó'!N17</f>
        <v>258704827</v>
      </c>
      <c r="D11" s="84">
        <f>'1. sz mell.Mérleg Nettó'!O17</f>
        <v>157863715</v>
      </c>
      <c r="E11" s="85">
        <f>'1. sz mell.Mérleg Nettó'!M24</f>
        <v>851703720</v>
      </c>
      <c r="F11" s="85">
        <f>'1. sz mell.Mérleg Nettó'!N24</f>
        <v>1057596169</v>
      </c>
      <c r="G11" s="85">
        <f>'1. sz mell.Mérleg Nettó'!O24</f>
        <v>353394241</v>
      </c>
      <c r="H11" s="86">
        <f aca="true" t="shared" si="0" ref="H11:J13">B11+E11</f>
        <v>1058045584</v>
      </c>
      <c r="I11" s="86">
        <f t="shared" si="0"/>
        <v>1316300996</v>
      </c>
      <c r="J11" s="86">
        <f t="shared" si="0"/>
        <v>511257956</v>
      </c>
    </row>
    <row r="12" spans="1:10" ht="15.75">
      <c r="A12" s="87" t="s">
        <v>47</v>
      </c>
      <c r="B12" s="46">
        <f>'1. sz mell.Mérleg Nettó'!D17+'1. sz mell.Mérleg Nettó'!D27</f>
        <v>229973033</v>
      </c>
      <c r="C12" s="46">
        <f>'1. sz mell.Mérleg Nettó'!E17+'1. sz mell.Mérleg Nettó'!E27</f>
        <v>285280849</v>
      </c>
      <c r="D12" s="46">
        <f>'1. sz mell.Mérleg Nettó'!F17+'1. sz mell.Mérleg Nettó'!F27</f>
        <v>169170703</v>
      </c>
      <c r="E12" s="47">
        <f>'1. sz mell.Mérleg Nettó'!D24</f>
        <v>1395659989</v>
      </c>
      <c r="F12" s="47">
        <f>'1. sz mell.Mérleg Nettó'!E24</f>
        <v>1598607585</v>
      </c>
      <c r="G12" s="47">
        <f>'1. sz mell.Mérleg Nettó'!F24</f>
        <v>72412187</v>
      </c>
      <c r="H12" s="88">
        <f t="shared" si="0"/>
        <v>1625633022</v>
      </c>
      <c r="I12" s="88">
        <f t="shared" si="0"/>
        <v>1883888434</v>
      </c>
      <c r="J12" s="88">
        <f t="shared" si="0"/>
        <v>241582890</v>
      </c>
    </row>
    <row r="13" spans="1:10" ht="15.75">
      <c r="A13" s="89" t="s">
        <v>48</v>
      </c>
      <c r="B13" s="90">
        <f>B11-B12</f>
        <v>-23631169</v>
      </c>
      <c r="C13" s="90">
        <f>C11-C12</f>
        <v>-26576022</v>
      </c>
      <c r="D13" s="361"/>
      <c r="E13" s="91">
        <f>E11-E12</f>
        <v>-543956269</v>
      </c>
      <c r="F13" s="91">
        <f>F11-F12</f>
        <v>-541011416</v>
      </c>
      <c r="G13" s="91">
        <f>G11-G12</f>
        <v>280982054</v>
      </c>
      <c r="H13" s="92">
        <f t="shared" si="0"/>
        <v>-567587438</v>
      </c>
      <c r="I13" s="92">
        <f t="shared" si="0"/>
        <v>-567587438</v>
      </c>
      <c r="J13" s="92">
        <f t="shared" si="0"/>
        <v>280982054</v>
      </c>
    </row>
    <row r="14" spans="1:10" ht="15" customHeight="1">
      <c r="A14" s="93" t="s">
        <v>49</v>
      </c>
      <c r="B14" s="90">
        <f>B15</f>
        <v>23631169</v>
      </c>
      <c r="C14" s="90">
        <f>C15+C16</f>
        <v>26576022</v>
      </c>
      <c r="D14" s="361"/>
      <c r="E14" s="91">
        <f>E16</f>
        <v>543956269</v>
      </c>
      <c r="F14" s="91">
        <f>F16</f>
        <v>541011416</v>
      </c>
      <c r="G14" s="91">
        <f>G16</f>
        <v>0</v>
      </c>
      <c r="H14" s="92">
        <f>'1. sz mell.Mérleg Nettó'!M27</f>
        <v>567587438</v>
      </c>
      <c r="I14" s="92">
        <f>'1. sz mell.Mérleg Nettó'!N27</f>
        <v>567587438</v>
      </c>
      <c r="J14" s="92">
        <f>'1. sz mell.Mérleg Nettó'!O27</f>
        <v>566130956</v>
      </c>
    </row>
    <row r="15" spans="1:10" ht="15.75">
      <c r="A15" s="94" t="s">
        <v>50</v>
      </c>
      <c r="B15" s="46">
        <f>'1. sz mell.Mérleg Nettó'!M28</f>
        <v>23631169</v>
      </c>
      <c r="C15" s="46">
        <f>'1. sz mell.Mérleg Nettó'!N28</f>
        <v>23631169</v>
      </c>
      <c r="D15" s="46">
        <f>'1. sz mell.Mérleg Nettó'!O28</f>
        <v>283842</v>
      </c>
      <c r="E15" s="47"/>
      <c r="F15" s="363"/>
      <c r="G15" s="363"/>
      <c r="H15" s="88">
        <f aca="true" t="shared" si="1" ref="H15:J20">B15+E15</f>
        <v>23631169</v>
      </c>
      <c r="I15" s="88">
        <f t="shared" si="1"/>
        <v>23631169</v>
      </c>
      <c r="J15" s="88">
        <f t="shared" si="1"/>
        <v>283842</v>
      </c>
    </row>
    <row r="16" spans="1:10" ht="15.75">
      <c r="A16" s="94" t="s">
        <v>51</v>
      </c>
      <c r="B16" s="46"/>
      <c r="C16" s="360">
        <v>2944853</v>
      </c>
      <c r="D16" s="360"/>
      <c r="E16" s="47">
        <f>'1. sz mell.Mérleg Nettó'!M29</f>
        <v>543956269</v>
      </c>
      <c r="F16" s="47">
        <f>'1. sz mell.Mérleg Nettó'!N29-C16</f>
        <v>541011416</v>
      </c>
      <c r="G16" s="47">
        <f>'1. sz mell.Mérleg Nettó'!O29-D16</f>
        <v>0</v>
      </c>
      <c r="H16" s="88">
        <f t="shared" si="1"/>
        <v>543956269</v>
      </c>
      <c r="I16" s="88">
        <f t="shared" si="1"/>
        <v>543956269</v>
      </c>
      <c r="J16" s="88">
        <f t="shared" si="1"/>
        <v>0</v>
      </c>
    </row>
    <row r="17" spans="1:9" ht="15.75">
      <c r="A17" s="89" t="s">
        <v>52</v>
      </c>
      <c r="B17" s="90">
        <f>B18-B19</f>
        <v>0</v>
      </c>
      <c r="C17" s="361"/>
      <c r="D17" s="361"/>
      <c r="E17" s="91">
        <f>E20</f>
        <v>0</v>
      </c>
      <c r="F17" s="364"/>
      <c r="G17" s="364"/>
      <c r="H17" s="92">
        <f t="shared" si="1"/>
        <v>0</v>
      </c>
      <c r="I17" s="92">
        <f t="shared" si="1"/>
        <v>0</v>
      </c>
    </row>
    <row r="18" spans="1:9" ht="15.75">
      <c r="A18" s="94" t="s">
        <v>53</v>
      </c>
      <c r="B18" s="46"/>
      <c r="C18" s="360"/>
      <c r="D18" s="360"/>
      <c r="E18" s="47"/>
      <c r="F18" s="363"/>
      <c r="G18" s="363"/>
      <c r="H18" s="88">
        <f t="shared" si="1"/>
        <v>0</v>
      </c>
      <c r="I18" s="88">
        <f t="shared" si="1"/>
        <v>0</v>
      </c>
    </row>
    <row r="19" spans="1:9" ht="15.75">
      <c r="A19" s="94" t="s">
        <v>54</v>
      </c>
      <c r="B19" s="46"/>
      <c r="C19" s="360"/>
      <c r="D19" s="360"/>
      <c r="E19" s="47"/>
      <c r="F19" s="363"/>
      <c r="G19" s="363"/>
      <c r="H19" s="88">
        <f t="shared" si="1"/>
        <v>0</v>
      </c>
      <c r="I19" s="88">
        <f t="shared" si="1"/>
        <v>0</v>
      </c>
    </row>
    <row r="20" spans="1:9" ht="16.5" thickBot="1">
      <c r="A20" s="95" t="s">
        <v>55</v>
      </c>
      <c r="B20" s="48"/>
      <c r="C20" s="362"/>
      <c r="D20" s="362"/>
      <c r="E20" s="49"/>
      <c r="F20" s="365"/>
      <c r="G20" s="365"/>
      <c r="H20" s="96">
        <f t="shared" si="1"/>
        <v>0</v>
      </c>
      <c r="I20" s="96">
        <f t="shared" si="1"/>
        <v>0</v>
      </c>
    </row>
  </sheetData>
  <sheetProtection/>
  <mergeCells count="6">
    <mergeCell ref="A3:H3"/>
    <mergeCell ref="A6:H6"/>
    <mergeCell ref="A9:A10"/>
    <mergeCell ref="B9:D9"/>
    <mergeCell ref="E9:G9"/>
    <mergeCell ref="H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>
    <oddHeader>&amp;R2.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zoomScaleNormal="80" zoomScalePageLayoutView="0" workbookViewId="0" topLeftCell="A1">
      <selection activeCell="O27" sqref="O27"/>
    </sheetView>
  </sheetViews>
  <sheetFormatPr defaultColWidth="9.140625" defaultRowHeight="12.75"/>
  <cols>
    <col min="1" max="1" width="33.28125" style="1" customWidth="1"/>
    <col min="2" max="2" width="12.7109375" style="1" customWidth="1"/>
    <col min="3" max="3" width="13.7109375" style="1" customWidth="1"/>
    <col min="4" max="4" width="14.8515625" style="303" customWidth="1"/>
    <col min="5" max="5" width="19.7109375" style="303" customWidth="1"/>
    <col min="6" max="6" width="14.28125" style="1" customWidth="1"/>
    <col min="7" max="7" width="13.421875" style="303" customWidth="1"/>
    <col min="8" max="8" width="9.421875" style="1" customWidth="1"/>
    <col min="9" max="9" width="8.8515625" style="1" customWidth="1"/>
    <col min="10" max="10" width="33.140625" style="1" customWidth="1"/>
    <col min="11" max="11" width="13.8515625" style="1" customWidth="1"/>
    <col min="12" max="12" width="14.7109375" style="2" customWidth="1"/>
    <col min="13" max="13" width="14.28125" style="303" customWidth="1"/>
    <col min="14" max="14" width="15.28125" style="303" customWidth="1"/>
    <col min="15" max="15" width="19.00390625" style="1" bestFit="1" customWidth="1"/>
    <col min="16" max="16" width="14.7109375" style="303" customWidth="1"/>
    <col min="17" max="18" width="8.8515625" style="75" customWidth="1"/>
  </cols>
  <sheetData>
    <row r="1" ht="12.75">
      <c r="L1" s="3"/>
    </row>
    <row r="2" spans="1:18" ht="15.75">
      <c r="A2" s="508" t="s">
        <v>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15.75">
      <c r="A3" s="508" t="s">
        <v>383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spans="1:18" ht="15.75">
      <c r="A4" s="508" t="s">
        <v>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2:18" ht="13.5" thickBot="1">
      <c r="L5"/>
      <c r="P5" s="509" t="s">
        <v>325</v>
      </c>
      <c r="Q5" s="509"/>
      <c r="R5" s="509"/>
    </row>
    <row r="6" spans="1:22" ht="12.75" customHeight="1">
      <c r="A6" s="510" t="s">
        <v>2</v>
      </c>
      <c r="B6" s="502" t="s">
        <v>356</v>
      </c>
      <c r="C6" s="502" t="s">
        <v>355</v>
      </c>
      <c r="D6" s="499" t="s">
        <v>354</v>
      </c>
      <c r="E6" s="499" t="s">
        <v>382</v>
      </c>
      <c r="F6" s="505" t="s">
        <v>393</v>
      </c>
      <c r="G6" s="517" t="s">
        <v>353</v>
      </c>
      <c r="H6" s="517"/>
      <c r="I6" s="517"/>
      <c r="J6" s="510" t="s">
        <v>6</v>
      </c>
      <c r="K6" s="502" t="s">
        <v>356</v>
      </c>
      <c r="L6" s="502" t="s">
        <v>355</v>
      </c>
      <c r="M6" s="499" t="s">
        <v>354</v>
      </c>
      <c r="N6" s="499" t="s">
        <v>382</v>
      </c>
      <c r="O6" s="505" t="s">
        <v>393</v>
      </c>
      <c r="P6" s="517" t="s">
        <v>353</v>
      </c>
      <c r="Q6" s="517"/>
      <c r="R6" s="517"/>
      <c r="V6" t="s">
        <v>313</v>
      </c>
    </row>
    <row r="7" spans="1:18" ht="12.75">
      <c r="A7" s="511"/>
      <c r="B7" s="503"/>
      <c r="C7" s="503"/>
      <c r="D7" s="500"/>
      <c r="E7" s="500"/>
      <c r="F7" s="506"/>
      <c r="G7" s="515" t="s">
        <v>3</v>
      </c>
      <c r="H7" s="518" t="s">
        <v>4</v>
      </c>
      <c r="I7" s="513" t="s">
        <v>5</v>
      </c>
      <c r="J7" s="511"/>
      <c r="K7" s="503"/>
      <c r="L7" s="503"/>
      <c r="M7" s="500"/>
      <c r="N7" s="500"/>
      <c r="O7" s="506"/>
      <c r="P7" s="515" t="s">
        <v>3</v>
      </c>
      <c r="Q7" s="518" t="s">
        <v>4</v>
      </c>
      <c r="R7" s="513" t="s">
        <v>5</v>
      </c>
    </row>
    <row r="8" spans="1:18" ht="33" customHeight="1" thickBot="1">
      <c r="A8" s="512"/>
      <c r="B8" s="504"/>
      <c r="C8" s="504"/>
      <c r="D8" s="501"/>
      <c r="E8" s="501"/>
      <c r="F8" s="507"/>
      <c r="G8" s="516"/>
      <c r="H8" s="519"/>
      <c r="I8" s="514"/>
      <c r="J8" s="512"/>
      <c r="K8" s="504"/>
      <c r="L8" s="504"/>
      <c r="M8" s="501"/>
      <c r="N8" s="501"/>
      <c r="O8" s="507"/>
      <c r="P8" s="516"/>
      <c r="Q8" s="519"/>
      <c r="R8" s="514"/>
    </row>
    <row r="9" spans="1:18" ht="12.75">
      <c r="A9" s="4"/>
      <c r="B9" s="6"/>
      <c r="C9" s="6"/>
      <c r="D9" s="366"/>
      <c r="E9" s="366"/>
      <c r="F9" s="249"/>
      <c r="G9" s="453"/>
      <c r="H9" s="6"/>
      <c r="I9" s="6"/>
      <c r="J9" s="4"/>
      <c r="K9" s="6"/>
      <c r="L9" s="7"/>
      <c r="M9" s="368"/>
      <c r="N9" s="368"/>
      <c r="O9" s="252"/>
      <c r="P9" s="455"/>
      <c r="Q9" s="76"/>
      <c r="R9" s="78"/>
    </row>
    <row r="10" spans="1:18" ht="12.75">
      <c r="A10" s="4" t="s">
        <v>7</v>
      </c>
      <c r="B10" s="10"/>
      <c r="C10" s="10"/>
      <c r="D10" s="367"/>
      <c r="E10" s="367"/>
      <c r="F10" s="250"/>
      <c r="G10" s="458"/>
      <c r="H10" s="74"/>
      <c r="I10" s="74"/>
      <c r="J10" s="11" t="s">
        <v>8</v>
      </c>
      <c r="K10" s="12"/>
      <c r="L10" s="12"/>
      <c r="M10" s="367"/>
      <c r="N10" s="367"/>
      <c r="O10" s="250"/>
      <c r="P10" s="454"/>
      <c r="Q10" s="26"/>
      <c r="R10" s="79"/>
    </row>
    <row r="11" spans="1:18" ht="26.25">
      <c r="A11" s="14" t="s">
        <v>9</v>
      </c>
      <c r="B11" s="161">
        <f>'4.sz.mell. Mérleg ÖNK'!B11+'5.sz.mell. Mérleg OVI'!B11</f>
        <v>76335769</v>
      </c>
      <c r="C11" s="161">
        <f>'4.sz.mell. Mérleg ÖNK'!C11+'5.sz.mell. Mérleg OVI'!C11</f>
        <v>100471983</v>
      </c>
      <c r="D11" s="165">
        <f>'4.sz.mell. Mérleg ÖNK'!D11+'5.sz.mell. Mérleg OVI'!D11</f>
        <v>80834773</v>
      </c>
      <c r="E11" s="165">
        <f>'4.sz.mell. Mérleg ÖNK'!E11+'5.sz.mell. Mérleg OVI'!E11</f>
        <v>107313749</v>
      </c>
      <c r="F11" s="172">
        <f>'4.sz.mell. Mérleg ÖNK'!F11+'5.sz.mell. Mérleg OVI'!F11</f>
        <v>55274369</v>
      </c>
      <c r="G11" s="165">
        <f>'4.sz.mell. Mérleg ÖNK'!G11+'5.sz.mell. Mérleg OVI'!G11</f>
        <v>55274369</v>
      </c>
      <c r="H11" s="162">
        <f>'4.sz.mell. Mérleg ÖNK'!H11+'5.sz.mell. Mérleg OVI'!H11</f>
        <v>0</v>
      </c>
      <c r="I11" s="162">
        <f>'4.sz.mell. Mérleg ÖNK'!I11+'5.sz.mell. Mérleg OVI'!I11</f>
        <v>51.868268680401975</v>
      </c>
      <c r="J11" s="15" t="s">
        <v>10</v>
      </c>
      <c r="K11" s="161">
        <f>'4.sz.mell. Mérleg ÖNK'!K11+'5.sz.mell. Mérleg OVI'!K11</f>
        <v>151388191</v>
      </c>
      <c r="L11" s="161">
        <f>'4.sz.mell. Mérleg ÖNK'!L11+'5.sz.mell. Mérleg OVI'!L11</f>
        <v>166063966</v>
      </c>
      <c r="M11" s="165">
        <f>'4.sz.mell. Mérleg ÖNK'!M11+'5.sz.mell. Mérleg OVI'!M11</f>
        <v>129398473</v>
      </c>
      <c r="N11" s="165">
        <f>'4.sz.mell. Mérleg ÖNK'!N11+'5.sz.mell. Mérleg OVI'!N11</f>
        <v>181761436</v>
      </c>
      <c r="O11" s="172">
        <f>'4.sz.mell. Mérleg ÖNK'!O11+'5.sz.mell. Mérleg OVI'!O11</f>
        <v>95716069</v>
      </c>
      <c r="P11" s="165">
        <f>'4.sz.mell. Mérleg ÖNK'!P11+'5.sz.mell. Mérleg OVI'!P11</f>
        <v>95716069</v>
      </c>
      <c r="Q11" s="163">
        <f>'4.sz.mell. Mérleg ÖNK'!Q11+'5.sz.mell. Mérleg OVI'!Q11</f>
        <v>0</v>
      </c>
      <c r="R11" s="171">
        <f>'4.sz.mell. Mérleg ÖNK'!R11+'5.sz.mell. Mérleg OVI'!R11</f>
        <v>0</v>
      </c>
    </row>
    <row r="12" spans="1:18" ht="25.5" customHeight="1">
      <c r="A12" s="16" t="s">
        <v>11</v>
      </c>
      <c r="B12" s="161">
        <f>'4.sz.mell. Mérleg ÖNK'!B12+'5.sz.mell. Mérleg OVI'!B12</f>
        <v>10092630</v>
      </c>
      <c r="C12" s="161">
        <f>'4.sz.mell. Mérleg ÖNK'!C12+'5.sz.mell. Mérleg OVI'!C12</f>
        <v>10954002</v>
      </c>
      <c r="D12" s="165">
        <f>'4.sz.mell. Mérleg ÖNK'!D12+'5.sz.mell. Mérleg OVI'!D12</f>
        <v>10078701</v>
      </c>
      <c r="E12" s="165">
        <f>'4.sz.mell. Mérleg ÖNK'!E12+'5.sz.mell. Mérleg OVI'!E12</f>
        <v>11834061</v>
      </c>
      <c r="F12" s="172">
        <f>'4.sz.mell. Mérleg ÖNK'!F12+'5.sz.mell. Mérleg OVI'!F12</f>
        <v>6101992</v>
      </c>
      <c r="G12" s="165">
        <f>'4.sz.mell. Mérleg ÖNK'!G12+'5.sz.mell. Mérleg OVI'!G12</f>
        <v>6101992</v>
      </c>
      <c r="H12" s="162">
        <f>'4.sz.mell. Mérleg ÖNK'!H12+'5.sz.mell. Mérleg OVI'!H12</f>
        <v>0</v>
      </c>
      <c r="I12" s="162">
        <f>'4.sz.mell. Mérleg ÖNK'!I12+'5.sz.mell. Mérleg OVI'!I12</f>
        <v>51.94695015358038</v>
      </c>
      <c r="J12" s="17" t="s">
        <v>12</v>
      </c>
      <c r="K12" s="161">
        <f>'4.sz.mell. Mérleg ÖNK'!K12+'5.sz.mell. Mérleg OVI'!K12</f>
        <v>39959817</v>
      </c>
      <c r="L12" s="161">
        <f>'4.sz.mell. Mérleg ÖNK'!L12+'5.sz.mell. Mérleg OVI'!L12</f>
        <v>42387676</v>
      </c>
      <c r="M12" s="165">
        <f>'4.sz.mell. Mérleg ÖNK'!M12+'5.sz.mell. Mérleg OVI'!M12</f>
        <v>53070000</v>
      </c>
      <c r="N12" s="165">
        <f>'4.sz.mell. Mérleg ÖNK'!N12+'5.sz.mell. Mérleg OVI'!N12</f>
        <v>53070000</v>
      </c>
      <c r="O12" s="172">
        <f>'4.sz.mell. Mérleg ÖNK'!O12+'5.sz.mell. Mérleg OVI'!O12</f>
        <v>41935106</v>
      </c>
      <c r="P12" s="165">
        <f>'4.sz.mell. Mérleg ÖNK'!P12+'5.sz.mell. Mérleg OVI'!P12</f>
        <v>41935106</v>
      </c>
      <c r="Q12" s="163">
        <f>'4.sz.mell. Mérleg ÖNK'!Q12+'5.sz.mell. Mérleg OVI'!Q12</f>
        <v>0</v>
      </c>
      <c r="R12" s="171">
        <f>'4.sz.mell. Mérleg ÖNK'!R12+'5.sz.mell. Mérleg OVI'!R12</f>
        <v>0</v>
      </c>
    </row>
    <row r="13" spans="1:21" ht="14.25" customHeight="1">
      <c r="A13" s="14" t="s">
        <v>13</v>
      </c>
      <c r="B13" s="161">
        <f>'4.sz.mell. Mérleg ÖNK'!B13+'5.sz.mell. Mérleg OVI'!B13</f>
        <v>127470103</v>
      </c>
      <c r="C13" s="161">
        <f>'4.sz.mell. Mérleg ÖNK'!C13+'5.sz.mell. Mérleg OVI'!C13</f>
        <v>175268859</v>
      </c>
      <c r="D13" s="165">
        <f>'4.sz.mell. Mérleg ÖNK'!D13+'5.sz.mell. Mérleg OVI'!D13</f>
        <v>89017174</v>
      </c>
      <c r="E13" s="165">
        <f>'4.sz.mell. Mérleg ÖNK'!E13+'5.sz.mell. Mérleg OVI'!E13</f>
        <v>116090654</v>
      </c>
      <c r="F13" s="172">
        <f>'4.sz.mell. Mérleg ÖNK'!F13+'5.sz.mell. Mérleg OVI'!F13</f>
        <v>75845296</v>
      </c>
      <c r="G13" s="165">
        <f>'4.sz.mell. Mérleg ÖNK'!G13+'5.sz.mell. Mérleg OVI'!G13</f>
        <v>75845296</v>
      </c>
      <c r="H13" s="162">
        <f>'4.sz.mell. Mérleg ÖNK'!H13+'5.sz.mell. Mérleg OVI'!H13</f>
        <v>0</v>
      </c>
      <c r="I13" s="162">
        <f>'4.sz.mell. Mérleg ÖNK'!I13+'5.sz.mell. Mérleg OVI'!I13</f>
        <v>0</v>
      </c>
      <c r="J13" s="15" t="s">
        <v>14</v>
      </c>
      <c r="K13" s="161">
        <f>'4.sz.mell. Mérleg ÖNK'!K13+'5.sz.mell. Mérleg OVI'!K13</f>
        <v>27884689</v>
      </c>
      <c r="L13" s="161">
        <f>'4.sz.mell. Mérleg ÖNK'!L13+'5.sz.mell. Mérleg OVI'!L13</f>
        <v>79874793</v>
      </c>
      <c r="M13" s="165">
        <f>'4.sz.mell. Mérleg ÖNK'!M13+'5.sz.mell. Mérleg OVI'!M13</f>
        <v>23873391</v>
      </c>
      <c r="N13" s="165">
        <f>'4.sz.mell. Mérleg ÖNK'!N13+'5.sz.mell. Mérleg OVI'!N13</f>
        <v>23873391</v>
      </c>
      <c r="O13" s="172">
        <f>'4.sz.mell. Mérleg ÖNK'!O13+'5.sz.mell. Mérleg OVI'!O13</f>
        <v>20212540</v>
      </c>
      <c r="P13" s="165">
        <f>'4.sz.mell. Mérleg ÖNK'!P13+'5.sz.mell. Mérleg OVI'!P13</f>
        <v>20200614</v>
      </c>
      <c r="Q13" s="163">
        <f>'4.sz.mell. Mérleg ÖNK'!Q13+'5.sz.mell. Mérleg OVI'!Q13</f>
        <v>0</v>
      </c>
      <c r="R13" s="171">
        <f>'4.sz.mell. Mérleg ÖNK'!R13+'5.sz.mell. Mérleg OVI'!R13</f>
        <v>0</v>
      </c>
      <c r="S13" s="18"/>
      <c r="T13" s="19"/>
      <c r="U13" s="18"/>
    </row>
    <row r="14" spans="1:18" ht="15">
      <c r="A14" s="14" t="s">
        <v>15</v>
      </c>
      <c r="B14" s="161">
        <f>'4.sz.mell. Mérleg ÖNK'!B14+'5.sz.mell. Mérleg OVI'!B14</f>
        <v>2596733</v>
      </c>
      <c r="C14" s="161">
        <f>'4.sz.mell. Mérleg ÖNK'!C14+'5.sz.mell. Mérleg OVI'!C14</f>
        <v>1188189</v>
      </c>
      <c r="D14" s="165">
        <f>'4.sz.mell. Mérleg ÖNK'!D14+'5.sz.mell. Mérleg OVI'!D14</f>
        <v>3000000</v>
      </c>
      <c r="E14" s="165">
        <f>'4.sz.mell. Mérleg ÖNK'!E14+'5.sz.mell. Mérleg OVI'!E14</f>
        <v>3000000</v>
      </c>
      <c r="F14" s="172">
        <f>'4.sz.mell. Mérleg ÖNK'!F14+'5.sz.mell. Mérleg OVI'!F14</f>
        <v>780100</v>
      </c>
      <c r="G14" s="165">
        <f>'4.sz.mell. Mérleg ÖNK'!G14+'5.sz.mell. Mérleg OVI'!G14</f>
        <v>780100</v>
      </c>
      <c r="H14" s="162">
        <f>'4.sz.mell. Mérleg ÖNK'!H14+'5.sz.mell. Mérleg OVI'!H14</f>
        <v>0</v>
      </c>
      <c r="I14" s="162">
        <f>'4.sz.mell. Mérleg ÖNK'!I14+'5.sz.mell. Mérleg OVI'!I14</f>
        <v>26.003333333333334</v>
      </c>
      <c r="J14" s="17" t="s">
        <v>16</v>
      </c>
      <c r="K14" s="161">
        <f>'4.sz.mell. Mérleg ÖNK'!K14+'5.sz.mell. Mérleg OVI'!K14</f>
        <v>190448</v>
      </c>
      <c r="L14" s="161">
        <f>'4.sz.mell. Mérleg ÖNK'!L14+'5.sz.mell. Mérleg OVI'!L14</f>
        <v>1077428</v>
      </c>
      <c r="M14" s="165">
        <f>'4.sz.mell. Mérleg ÖNK'!M14+'5.sz.mell. Mérleg OVI'!M14</f>
        <v>0</v>
      </c>
      <c r="N14" s="165">
        <f>'4.sz.mell. Mérleg ÖNK'!N14+'5.sz.mell. Mérleg OVI'!N14</f>
        <v>0</v>
      </c>
      <c r="O14" s="172">
        <f>'4.sz.mell. Mérleg ÖNK'!O14+'5.sz.mell. Mérleg OVI'!O14</f>
        <v>0</v>
      </c>
      <c r="P14" s="165">
        <f>'4.sz.mell. Mérleg ÖNK'!P14+'5.sz.mell. Mérleg OVI'!P14</f>
        <v>0</v>
      </c>
      <c r="Q14" s="163">
        <f>'4.sz.mell. Mérleg ÖNK'!Q14+'5.sz.mell. Mérleg OVI'!Q14</f>
        <v>0</v>
      </c>
      <c r="R14" s="171">
        <f>'4.sz.mell. Mérleg ÖNK'!R14+'5.sz.mell. Mérleg OVI'!R14</f>
        <v>0</v>
      </c>
    </row>
    <row r="15" spans="1:21" ht="15">
      <c r="A15" s="14" t="s">
        <v>17</v>
      </c>
      <c r="B15" s="161">
        <f>'4.sz.mell. Mérleg ÖNK'!B15+'5.sz.mell. Mérleg OVI'!B15</f>
        <v>41559634</v>
      </c>
      <c r="C15" s="161">
        <f>'4.sz.mell. Mérleg ÖNK'!C15+'5.sz.mell. Mérleg OVI'!C15</f>
        <v>31602725</v>
      </c>
      <c r="D15" s="165">
        <f>'4.sz.mell. Mérleg ÖNK'!D15+'5.sz.mell. Mérleg OVI'!D15</f>
        <v>42111387</v>
      </c>
      <c r="E15" s="165">
        <f>'4.sz.mell. Mérleg ÖNK'!E15+'5.sz.mell. Mérleg OVI'!E15</f>
        <v>42111387</v>
      </c>
      <c r="F15" s="172">
        <f>'4.sz.mell. Mérleg ÖNK'!F15+'5.sz.mell. Mérleg OVI'!F15</f>
        <v>26187605</v>
      </c>
      <c r="G15" s="165">
        <f>'4.sz.mell. Mérleg ÖNK'!G15+'5.sz.mell. Mérleg OVI'!G15</f>
        <v>26187605</v>
      </c>
      <c r="H15" s="162">
        <f>'4.sz.mell. Mérleg ÖNK'!H15+'5.sz.mell. Mérleg OVI'!H15</f>
        <v>0</v>
      </c>
      <c r="I15" s="162">
        <f>'4.sz.mell. Mérleg ÖNK'!I15+'5.sz.mell. Mérleg OVI'!I15</f>
        <v>49.49954109029506</v>
      </c>
      <c r="J15" s="17"/>
      <c r="K15" s="161"/>
      <c r="L15" s="161"/>
      <c r="M15" s="165"/>
      <c r="N15" s="165"/>
      <c r="O15" s="172"/>
      <c r="P15" s="165"/>
      <c r="Q15" s="163"/>
      <c r="R15" s="171"/>
      <c r="U15" s="20"/>
    </row>
    <row r="16" spans="1:18" ht="15.75" customHeight="1">
      <c r="A16" s="14" t="s">
        <v>18</v>
      </c>
      <c r="B16" s="161">
        <f>'4.sz.mell. Mérleg ÖNK'!B16+'5.sz.mell. Mérleg OVI'!B16</f>
        <v>0</v>
      </c>
      <c r="C16" s="161">
        <f>'4.sz.mell. Mérleg ÖNK'!C16+'5.sz.mell. Mérleg OVI'!C16</f>
        <v>0</v>
      </c>
      <c r="D16" s="165">
        <f>'4.sz.mell. Mérleg ÖNK'!D16+'5.sz.mell. Mérleg OVI'!D16</f>
        <v>500000</v>
      </c>
      <c r="E16" s="165">
        <f>'4.sz.mell. Mérleg ÖNK'!E16+'5.sz.mell. Mérleg OVI'!E16</f>
        <v>500000</v>
      </c>
      <c r="F16" s="172">
        <f>'4.sz.mell. Mérleg ÖNK'!F16+'5.sz.mell. Mérleg OVI'!F16</f>
        <v>0</v>
      </c>
      <c r="G16" s="165">
        <f>'4.sz.mell. Mérleg ÖNK'!G16+'5.sz.mell. Mérleg OVI'!G16</f>
        <v>0</v>
      </c>
      <c r="H16" s="162">
        <f>'4.sz.mell. Mérleg ÖNK'!H16+'5.sz.mell. Mérleg OVI'!H16</f>
        <v>0</v>
      </c>
      <c r="I16" s="162">
        <f>'4.sz.mell. Mérleg ÖNK'!I16+'5.sz.mell. Mérleg OVI'!I16</f>
        <v>0</v>
      </c>
      <c r="J16" s="15"/>
      <c r="K16" s="161"/>
      <c r="L16" s="161"/>
      <c r="M16" s="165"/>
      <c r="N16" s="165"/>
      <c r="O16" s="172"/>
      <c r="P16" s="165"/>
      <c r="Q16" s="163"/>
      <c r="R16" s="171"/>
    </row>
    <row r="17" spans="1:18" ht="15">
      <c r="A17" s="4" t="s">
        <v>19</v>
      </c>
      <c r="B17" s="161">
        <f>'4.sz.mell. Mérleg ÖNK'!B17+'5.sz.mell. Mérleg OVI'!B17</f>
        <v>258054869</v>
      </c>
      <c r="C17" s="161">
        <f>'4.sz.mell. Mérleg ÖNK'!C17+'5.sz.mell. Mérleg OVI'!C17</f>
        <v>319485758</v>
      </c>
      <c r="D17" s="165">
        <f>'4.sz.mell. Mérleg ÖNK'!D17+'5.sz.mell. Mérleg OVI'!D17</f>
        <v>225042035</v>
      </c>
      <c r="E17" s="165">
        <f>'4.sz.mell. Mérleg ÖNK'!E17+'5.sz.mell. Mérleg OVI'!E17</f>
        <v>280349851</v>
      </c>
      <c r="F17" s="172">
        <f>'4.sz.mell. Mérleg ÖNK'!F17+'5.sz.mell. Mérleg OVI'!F17</f>
        <v>164189362</v>
      </c>
      <c r="G17" s="165">
        <f>'4.sz.mell. Mérleg ÖNK'!G17+'5.sz.mell. Mérleg OVI'!G17</f>
        <v>164189362</v>
      </c>
      <c r="H17" s="163">
        <f>'4.sz.mell. Mérleg ÖNK'!H17+'5.sz.mell. Mérleg OVI'!H17</f>
        <v>0</v>
      </c>
      <c r="I17" s="163">
        <f>'4.sz.mell. Mérleg ÖNK'!I17+'5.sz.mell. Mérleg OVI'!I17</f>
        <v>179.31809325761074</v>
      </c>
      <c r="J17" s="11" t="s">
        <v>20</v>
      </c>
      <c r="K17" s="161">
        <f>'4.sz.mell. Mérleg ÖNK'!K17+'5.sz.mell. Mérleg OVI'!K17</f>
        <v>219423145</v>
      </c>
      <c r="L17" s="161">
        <f>'4.sz.mell. Mérleg ÖNK'!L17+'5.sz.mell. Mérleg OVI'!L17</f>
        <v>289403863</v>
      </c>
      <c r="M17" s="165">
        <f>'4.sz.mell. Mérleg ÖNK'!M17+'5.sz.mell. Mérleg OVI'!M17</f>
        <v>206341864</v>
      </c>
      <c r="N17" s="165">
        <f>'4.sz.mell. Mérleg ÖNK'!N17+'5.sz.mell. Mérleg OVI'!N17</f>
        <v>258704827</v>
      </c>
      <c r="O17" s="172">
        <f>'4.sz.mell. Mérleg ÖNK'!O17+'5.sz.mell. Mérleg OVI'!O17</f>
        <v>157863715</v>
      </c>
      <c r="P17" s="165">
        <f>'4.sz.mell. Mérleg ÖNK'!P17+'5.sz.mell. Mérleg OVI'!P17</f>
        <v>157851789</v>
      </c>
      <c r="Q17" s="163">
        <f>'4.sz.mell. Mérleg ÖNK'!Q17+'5.sz.mell. Mérleg OVI'!Q17</f>
        <v>0</v>
      </c>
      <c r="R17" s="171">
        <f>'4.sz.mell. Mérleg ÖNK'!R17+'5.sz.mell. Mérleg OVI'!R17</f>
        <v>0</v>
      </c>
    </row>
    <row r="18" spans="1:18" ht="15">
      <c r="A18" s="14"/>
      <c r="B18" s="161"/>
      <c r="C18" s="161"/>
      <c r="D18" s="165"/>
      <c r="E18" s="165"/>
      <c r="F18" s="172"/>
      <c r="G18" s="165"/>
      <c r="H18" s="163"/>
      <c r="I18" s="163"/>
      <c r="J18" s="17"/>
      <c r="K18" s="161"/>
      <c r="L18" s="161"/>
      <c r="M18" s="165"/>
      <c r="N18" s="165"/>
      <c r="O18" s="172"/>
      <c r="P18" s="165"/>
      <c r="Q18" s="163"/>
      <c r="R18" s="171"/>
    </row>
    <row r="19" spans="1:18" ht="15">
      <c r="A19" s="4" t="s">
        <v>21</v>
      </c>
      <c r="B19" s="161"/>
      <c r="C19" s="161"/>
      <c r="D19" s="165"/>
      <c r="E19" s="165"/>
      <c r="F19" s="172"/>
      <c r="G19" s="165"/>
      <c r="H19" s="163"/>
      <c r="I19" s="163"/>
      <c r="J19" s="11" t="s">
        <v>22</v>
      </c>
      <c r="K19" s="161"/>
      <c r="L19" s="161"/>
      <c r="M19" s="165"/>
      <c r="N19" s="165"/>
      <c r="O19" s="172"/>
      <c r="P19" s="165"/>
      <c r="Q19" s="163"/>
      <c r="R19" s="171"/>
    </row>
    <row r="20" spans="1:18" ht="26.25">
      <c r="A20" s="14" t="s">
        <v>23</v>
      </c>
      <c r="B20" s="161"/>
      <c r="C20" s="161"/>
      <c r="D20" s="165">
        <f>'4.sz.mell. Mérleg ÖNK'!D20+'5.sz.mell. Mérleg OVI'!D20</f>
        <v>10793356</v>
      </c>
      <c r="E20" s="165">
        <f>'4.sz.mell. Mérleg ÖNK'!E20+'5.sz.mell. Mérleg OVI'!E20</f>
        <v>10793356</v>
      </c>
      <c r="F20" s="172">
        <f>'4.sz.mell. Mérleg ÖNK'!F20+'5.sz.mell. Mérleg OVI'!F20</f>
        <v>0</v>
      </c>
      <c r="G20" s="165">
        <f>'4.sz.mell. Mérleg ÖNK'!G20+'5.sz.mell. Mérleg OVI'!G20</f>
        <v>0</v>
      </c>
      <c r="H20" s="163"/>
      <c r="I20" s="163"/>
      <c r="J20" s="15" t="s">
        <v>24</v>
      </c>
      <c r="K20" s="161">
        <f>'4.sz.mell. Mérleg ÖNK'!K20+'5.sz.mell. Mérleg OVI'!K20</f>
        <v>66123339</v>
      </c>
      <c r="L20" s="161">
        <f>'4.sz.mell. Mérleg ÖNK'!L20+'5.sz.mell. Mérleg OVI'!L20</f>
        <v>226772041</v>
      </c>
      <c r="M20" s="165">
        <f>'4.sz.mell. Mérleg ÖNK'!M20+'5.sz.mell. Mérleg OVI'!M20</f>
        <v>851703720</v>
      </c>
      <c r="N20" s="165">
        <f>'4.sz.mell. Mérleg ÖNK'!N20+'5.sz.mell. Mérleg OVI'!N20</f>
        <v>1057596169</v>
      </c>
      <c r="O20" s="172">
        <f>'4.sz.mell. Mérleg ÖNK'!O20+'5.sz.mell. Mérleg OVI'!O20</f>
        <v>351271741</v>
      </c>
      <c r="P20" s="165">
        <f>'4.sz.mell. Mérleg ÖNK'!P20+'5.sz.mell. Mérleg OVI'!P20</f>
        <v>351271741</v>
      </c>
      <c r="Q20" s="163">
        <f>'4.sz.mell. Mérleg ÖNK'!Q20+'5.sz.mell. Mérleg OVI'!Q20</f>
        <v>0</v>
      </c>
      <c r="R20" s="171">
        <f>'4.sz.mell. Mérleg ÖNK'!R20+'5.sz.mell. Mérleg OVI'!R20</f>
        <v>0</v>
      </c>
    </row>
    <row r="21" spans="1:18" ht="15">
      <c r="A21" s="14" t="s">
        <v>25</v>
      </c>
      <c r="B21" s="161">
        <f>'4.sz.mell. Mérleg ÖNK'!B21+'5.sz.mell. Mérleg OVI'!B21</f>
        <v>69382492</v>
      </c>
      <c r="C21" s="161">
        <f>'4.sz.mell. Mérleg ÖNK'!C21+'5.sz.mell. Mérleg OVI'!C21</f>
        <v>26127869</v>
      </c>
      <c r="D21" s="165">
        <f>'4.sz.mell. Mérleg ÖNK'!D21+'5.sz.mell. Mérleg OVI'!D21</f>
        <v>874363799</v>
      </c>
      <c r="E21" s="165">
        <f>'4.sz.mell. Mérleg ÖNK'!E21+'5.sz.mell. Mérleg OVI'!E21</f>
        <v>874530446</v>
      </c>
      <c r="F21" s="172">
        <f>'4.sz.mell. Mérleg ÖNK'!F21+'5.sz.mell. Mérleg OVI'!F21</f>
        <v>22133147</v>
      </c>
      <c r="G21" s="165">
        <f>'4.sz.mell. Mérleg ÖNK'!G21+'5.sz.mell. Mérleg OVI'!G21</f>
        <v>22133147</v>
      </c>
      <c r="H21" s="162">
        <f>'4.sz.mell. Mérleg ÖNK'!H21+'5.sz.mell. Mérleg OVI'!H21</f>
        <v>0</v>
      </c>
      <c r="I21" s="162">
        <f>'4.sz.mell. Mérleg ÖNK'!I21+'5.sz.mell. Mérleg OVI'!I21</f>
        <v>2.5122837913832705</v>
      </c>
      <c r="J21" s="17" t="s">
        <v>26</v>
      </c>
      <c r="K21" s="161">
        <f>'4.sz.mell. Mérleg ÖNK'!K21+'5.sz.mell. Mérleg OVI'!K21</f>
        <v>2656350</v>
      </c>
      <c r="L21" s="161">
        <f>'4.sz.mell. Mérleg ÖNK'!L21+'5.sz.mell. Mérleg OVI'!L21</f>
        <v>19064118</v>
      </c>
      <c r="M21" s="165">
        <f>'4.sz.mell. Mérleg ÖNK'!M21+'5.sz.mell. Mérleg OVI'!M21</f>
        <v>0</v>
      </c>
      <c r="N21" s="165">
        <f>'4.sz.mell. Mérleg ÖNK'!N21+'5.sz.mell. Mérleg OVI'!N21</f>
        <v>0</v>
      </c>
      <c r="O21" s="172">
        <f>'4.sz.mell. Mérleg ÖNK'!O21+'5.sz.mell. Mérleg OVI'!O21</f>
        <v>2122500</v>
      </c>
      <c r="P21" s="165">
        <f>'4.sz.mell. Mérleg ÖNK'!P21+'5.sz.mell. Mérleg OVI'!P21</f>
        <v>2122500</v>
      </c>
      <c r="Q21" s="163">
        <f>'4.sz.mell. Mérleg ÖNK'!Q21+'5.sz.mell. Mérleg OVI'!Q21</f>
        <v>0</v>
      </c>
      <c r="R21" s="171">
        <f>'4.sz.mell. Mérleg ÖNK'!R21+'5.sz.mell. Mérleg OVI'!R21</f>
        <v>0</v>
      </c>
    </row>
    <row r="22" spans="1:18" ht="15">
      <c r="A22" s="14" t="s">
        <v>27</v>
      </c>
      <c r="B22" s="161">
        <f>'4.sz.mell. Mérleg ÖNK'!B22+'5.sz.mell. Mérleg OVI'!B22</f>
        <v>71486261</v>
      </c>
      <c r="C22" s="161">
        <f>'4.sz.mell. Mérleg ÖNK'!C22+'5.sz.mell. Mérleg OVI'!C22</f>
        <v>32870367</v>
      </c>
      <c r="D22" s="165">
        <f>'4.sz.mell. Mérleg ÖNK'!D22+'5.sz.mell. Mérleg OVI'!D22</f>
        <v>458057860</v>
      </c>
      <c r="E22" s="165">
        <f>'4.sz.mell. Mérleg ÖNK'!E22+'5.sz.mell. Mérleg OVI'!E22</f>
        <v>660838809</v>
      </c>
      <c r="F22" s="172">
        <f>'4.sz.mell. Mérleg ÖNK'!F22+'5.sz.mell. Mérleg OVI'!F22</f>
        <v>21078917</v>
      </c>
      <c r="G22" s="165">
        <f>'4.sz.mell. Mérleg ÖNK'!G22+'5.sz.mell. Mérleg OVI'!G22</f>
        <v>21078917</v>
      </c>
      <c r="H22" s="162">
        <f>'4.sz.mell. Mérleg ÖNK'!H22+'5.sz.mell. Mérleg OVI'!H22</f>
        <v>0</v>
      </c>
      <c r="I22" s="162">
        <f>'4.sz.mell. Mérleg ÖNK'!I22+'5.sz.mell. Mérleg OVI'!I22</f>
        <v>3.1897214135921006</v>
      </c>
      <c r="J22" s="17" t="s">
        <v>28</v>
      </c>
      <c r="K22" s="161">
        <f>'4.sz.mell. Mérleg ÖNK'!K22+'5.sz.mell. Mérleg OVI'!K22</f>
        <v>0</v>
      </c>
      <c r="L22" s="161">
        <f>'4.sz.mell. Mérleg ÖNK'!L22+'5.sz.mell. Mérleg OVI'!L22</f>
        <v>0</v>
      </c>
      <c r="M22" s="165">
        <f>'4.sz.mell. Mérleg ÖNK'!M22+'5.sz.mell. Mérleg OVI'!M22</f>
        <v>0</v>
      </c>
      <c r="N22" s="165">
        <f>'4.sz.mell. Mérleg ÖNK'!N22+'5.sz.mell. Mérleg OVI'!N22</f>
        <v>0</v>
      </c>
      <c r="O22" s="172">
        <f>'4.sz.mell. Mérleg ÖNK'!O22+'5.sz.mell. Mérleg OVI'!O22</f>
        <v>0</v>
      </c>
      <c r="P22" s="165">
        <f>'4.sz.mell. Mérleg ÖNK'!P22+'5.sz.mell. Mérleg OVI'!P22</f>
        <v>0</v>
      </c>
      <c r="Q22" s="163">
        <f>'4.sz.mell. Mérleg ÖNK'!Q22+'5.sz.mell. Mérleg OVI'!Q22</f>
        <v>0</v>
      </c>
      <c r="R22" s="171">
        <f>'4.sz.mell. Mérleg ÖNK'!R22+'5.sz.mell. Mérleg OVI'!R22</f>
        <v>0</v>
      </c>
    </row>
    <row r="23" spans="1:18" ht="15" customHeight="1">
      <c r="A23" s="14" t="s">
        <v>29</v>
      </c>
      <c r="B23" s="161">
        <f>'4.sz.mell. Mérleg ÖNK'!B23+'5.sz.mell. Mérleg OVI'!B23</f>
        <v>34161568</v>
      </c>
      <c r="C23" s="161">
        <f>'4.sz.mell. Mérleg ÖNK'!C23+'5.sz.mell. Mérleg OVI'!C23</f>
        <v>33874591</v>
      </c>
      <c r="D23" s="165">
        <f>'4.sz.mell. Mérleg ÖNK'!D23+'5.sz.mell. Mérleg OVI'!D23</f>
        <v>52444974</v>
      </c>
      <c r="E23" s="165">
        <f>'4.sz.mell. Mérleg ÖNK'!E23+'5.sz.mell. Mérleg OVI'!E23</f>
        <v>52444974</v>
      </c>
      <c r="F23" s="172">
        <f>'4.sz.mell. Mérleg ÖNK'!F23+'5.sz.mell. Mérleg OVI'!F23</f>
        <v>29200123</v>
      </c>
      <c r="G23" s="165">
        <f>'4.sz.mell. Mérleg ÖNK'!G23+'5.sz.mell. Mérleg OVI'!G23</f>
        <v>29200123</v>
      </c>
      <c r="H23" s="162">
        <f>'4.sz.mell. Mérleg ÖNK'!H23+'5.sz.mell. Mérleg OVI'!H23</f>
        <v>0</v>
      </c>
      <c r="I23" s="162">
        <f>'4.sz.mell. Mérleg ÖNK'!I23+'5.sz.mell. Mérleg OVI'!I23</f>
        <v>55.677638432998364</v>
      </c>
      <c r="J23" s="15"/>
      <c r="K23" s="161"/>
      <c r="L23" s="161"/>
      <c r="M23" s="165"/>
      <c r="N23" s="165"/>
      <c r="O23" s="172"/>
      <c r="P23" s="165"/>
      <c r="Q23" s="163"/>
      <c r="R23" s="171"/>
    </row>
    <row r="24" spans="1:18" ht="15">
      <c r="A24" s="4" t="s">
        <v>30</v>
      </c>
      <c r="B24" s="161">
        <f>'4.sz.mell. Mérleg ÖNK'!B24+'5.sz.mell. Mérleg OVI'!B24</f>
        <v>175030321</v>
      </c>
      <c r="C24" s="161">
        <f>'4.sz.mell. Mérleg ÖNK'!C24+'5.sz.mell. Mérleg OVI'!C24</f>
        <v>92872827</v>
      </c>
      <c r="D24" s="165">
        <f>'4.sz.mell. Mérleg ÖNK'!D24+'5.sz.mell. Mérleg OVI'!D24</f>
        <v>1395659989</v>
      </c>
      <c r="E24" s="165">
        <f>'4.sz.mell. Mérleg ÖNK'!E24+'5.sz.mell. Mérleg OVI'!E24</f>
        <v>1598607585</v>
      </c>
      <c r="F24" s="172">
        <f>'4.sz.mell. Mérleg ÖNK'!F24+'5.sz.mell. Mérleg OVI'!F24</f>
        <v>72412187</v>
      </c>
      <c r="G24" s="165">
        <f>'4.sz.mell. Mérleg ÖNK'!G24+'5.sz.mell. Mérleg OVI'!G24</f>
        <v>72412187</v>
      </c>
      <c r="H24" s="162">
        <f>'4.sz.mell. Mérleg ÖNK'!H24+'5.sz.mell. Mérleg OVI'!H24</f>
        <v>0</v>
      </c>
      <c r="I24" s="162">
        <f>'4.sz.mell. Mérleg ÖNK'!I24+'5.sz.mell. Mérleg OVI'!I24</f>
        <v>61.379643637973736</v>
      </c>
      <c r="J24" s="11" t="s">
        <v>31</v>
      </c>
      <c r="K24" s="161">
        <f>'4.sz.mell. Mérleg ÖNK'!K24+'5.sz.mell. Mérleg OVI'!K24</f>
        <v>68779689</v>
      </c>
      <c r="L24" s="161">
        <f>'4.sz.mell. Mérleg ÖNK'!L24+'5.sz.mell. Mérleg OVI'!L24</f>
        <v>245836159</v>
      </c>
      <c r="M24" s="165">
        <f>'4.sz.mell. Mérleg ÖNK'!M24+'5.sz.mell. Mérleg OVI'!M24</f>
        <v>851703720</v>
      </c>
      <c r="N24" s="165">
        <f>'4.sz.mell. Mérleg ÖNK'!N24+'5.sz.mell. Mérleg OVI'!N24</f>
        <v>1057596169</v>
      </c>
      <c r="O24" s="172">
        <f>'4.sz.mell. Mérleg ÖNK'!O24+'5.sz.mell. Mérleg OVI'!O24</f>
        <v>353394241</v>
      </c>
      <c r="P24" s="165">
        <f>'4.sz.mell. Mérleg ÖNK'!P24+'5.sz.mell. Mérleg OVI'!P24</f>
        <v>353394241</v>
      </c>
      <c r="Q24" s="163">
        <f>'4.sz.mell. Mérleg ÖNK'!Q24+'5.sz.mell. Mérleg OVI'!Q24</f>
        <v>0</v>
      </c>
      <c r="R24" s="171">
        <f>'4.sz.mell. Mérleg ÖNK'!R24+'5.sz.mell. Mérleg OVI'!R24</f>
        <v>0</v>
      </c>
    </row>
    <row r="25" spans="1:18" ht="15">
      <c r="A25" s="14"/>
      <c r="B25" s="161"/>
      <c r="C25" s="161"/>
      <c r="D25" s="165"/>
      <c r="E25" s="165"/>
      <c r="F25" s="172"/>
      <c r="G25" s="165"/>
      <c r="H25" s="163"/>
      <c r="I25" s="163"/>
      <c r="J25" s="17"/>
      <c r="K25" s="161"/>
      <c r="L25" s="161"/>
      <c r="M25" s="165"/>
      <c r="N25" s="165"/>
      <c r="O25" s="172"/>
      <c r="P25" s="165"/>
      <c r="Q25" s="163"/>
      <c r="R25" s="171"/>
    </row>
    <row r="26" spans="1:18" ht="15">
      <c r="A26" s="4" t="s">
        <v>32</v>
      </c>
      <c r="B26" s="161">
        <f>'4.sz.mell. Mérleg ÖNK'!B26+'5.sz.mell. Mérleg OVI'!B26</f>
        <v>433085190</v>
      </c>
      <c r="C26" s="161">
        <f>'4.sz.mell. Mérleg ÖNK'!C26+'5.sz.mell. Mérleg OVI'!C26</f>
        <v>412358585</v>
      </c>
      <c r="D26" s="165">
        <f>'4.sz.mell. Mérleg ÖNK'!D26+'5.sz.mell. Mérleg OVI'!D26</f>
        <v>1620702024</v>
      </c>
      <c r="E26" s="165">
        <f>'4.sz.mell. Mérleg ÖNK'!E26+'5.sz.mell. Mérleg OVI'!E26</f>
        <v>1878957436</v>
      </c>
      <c r="F26" s="172">
        <f>'4.sz.mell. Mérleg ÖNK'!F26+'5.sz.mell. Mérleg OVI'!F26</f>
        <v>236601549</v>
      </c>
      <c r="G26" s="165">
        <f>'4.sz.mell. Mérleg ÖNK'!G26+'5.sz.mell. Mérleg OVI'!G26</f>
        <v>236601549</v>
      </c>
      <c r="H26" s="165">
        <f>'4.sz.mell. Mérleg ÖNK'!H26+'5.sz.mell. Mérleg OVI'!H26</f>
        <v>0</v>
      </c>
      <c r="I26" s="163">
        <f>'4.sz.mell. Mérleg ÖNK'!I26+'5.sz.mell. Mérleg OVI'!I26</f>
        <v>240.69773689558448</v>
      </c>
      <c r="J26" s="11" t="s">
        <v>33</v>
      </c>
      <c r="K26" s="161">
        <f>'4.sz.mell. Mérleg ÖNK'!K26+'5.sz.mell. Mérleg OVI'!K26</f>
        <v>288202834</v>
      </c>
      <c r="L26" s="161">
        <f>'4.sz.mell. Mérleg ÖNK'!L26+'5.sz.mell. Mérleg OVI'!L26</f>
        <v>535240022</v>
      </c>
      <c r="M26" s="165">
        <f>'4.sz.mell. Mérleg ÖNK'!M26+'5.sz.mell. Mérleg OVI'!M26</f>
        <v>1058045584</v>
      </c>
      <c r="N26" s="165">
        <f>'4.sz.mell. Mérleg ÖNK'!N26+'5.sz.mell. Mérleg OVI'!N26</f>
        <v>1316300996</v>
      </c>
      <c r="O26" s="172">
        <f>'4.sz.mell. Mérleg ÖNK'!O26+'5.sz.mell. Mérleg OVI'!O26</f>
        <v>511257956</v>
      </c>
      <c r="P26" s="165">
        <f>'4.sz.mell. Mérleg ÖNK'!P26+'5.sz.mell. Mérleg OVI'!P26</f>
        <v>511246030</v>
      </c>
      <c r="Q26" s="163">
        <f>'4.sz.mell. Mérleg ÖNK'!Q26+'5.sz.mell. Mérleg OVI'!Q26</f>
        <v>0</v>
      </c>
      <c r="R26" s="171">
        <f>'4.sz.mell. Mérleg ÖNK'!R26+'5.sz.mell. Mérleg OVI'!R26</f>
        <v>0</v>
      </c>
    </row>
    <row r="27" spans="1:18" ht="15">
      <c r="A27" s="14" t="s">
        <v>34</v>
      </c>
      <c r="B27" s="161">
        <f>'4.sz.mell. Mérleg ÖNK'!B27+'5.sz.mell. Mérleg OVI'!B27</f>
        <v>26198753</v>
      </c>
      <c r="C27" s="161">
        <f>'4.sz.mell. Mérleg ÖNK'!C27+'5.sz.mell. Mérleg OVI'!C27</f>
        <v>22940877</v>
      </c>
      <c r="D27" s="165">
        <f>'4.sz.mell. Mérleg ÖNK'!D27+'5.sz.mell. Mérleg OVI'!D27</f>
        <v>25884996</v>
      </c>
      <c r="E27" s="165">
        <f>'4.sz.mell. Mérleg ÖNK'!E27+'5.sz.mell. Mérleg OVI'!E27</f>
        <v>25884996</v>
      </c>
      <c r="F27" s="172">
        <f>'4.sz.mell. Mérleg ÖNK'!F27+'5.sz.mell. Mérleg OVI'!F27</f>
        <v>15577989</v>
      </c>
      <c r="G27" s="165">
        <f>'4.sz.mell. Mérleg ÖNK'!G27+'5.sz.mell. Mérleg OVI'!G27</f>
        <v>15577989</v>
      </c>
      <c r="H27" s="162">
        <f>'4.sz.mell. Mérleg ÖNK'!H27+'5.sz.mell. Mérleg OVI'!H27</f>
        <v>0</v>
      </c>
      <c r="I27" s="162">
        <f>'4.sz.mell. Mérleg ÖNK'!I27+'5.sz.mell. Mérleg OVI'!I27</f>
        <v>50.5710079766162</v>
      </c>
      <c r="J27" s="69" t="s">
        <v>35</v>
      </c>
      <c r="K27" s="161">
        <f>'4.sz.mell. Mérleg ÖNK'!K27+'5.sz.mell. Mérleg OVI'!K27</f>
        <v>615301554</v>
      </c>
      <c r="L27" s="161">
        <f>'4.sz.mell. Mérleg ÖNK'!L27+'5.sz.mell. Mérleg OVI'!L27</f>
        <v>462716981</v>
      </c>
      <c r="M27" s="165">
        <f>'4.sz.mell. Mérleg ÖNK'!M27+'5.sz.mell. Mérleg OVI'!M27</f>
        <v>588541436</v>
      </c>
      <c r="N27" s="165">
        <f>'4.sz.mell. Mérleg ÖNK'!N27+'5.sz.mell. Mérleg OVI'!N27</f>
        <v>588541436</v>
      </c>
      <c r="O27" s="172">
        <f>'4.sz.mell. Mérleg ÖNK'!O27+'5.sz.mell. Mérleg OVI'!O27</f>
        <v>576727604</v>
      </c>
      <c r="P27" s="165">
        <f>'4.sz.mell. Mérleg ÖNK'!P27+'5.sz.mell. Mérleg OVI'!P27</f>
        <v>588541436</v>
      </c>
      <c r="Q27" s="163">
        <f>'4.sz.mell. Mérleg ÖNK'!Q27+'5.sz.mell. Mérleg OVI'!Q27</f>
        <v>0</v>
      </c>
      <c r="R27" s="171">
        <f>'4.sz.mell. Mérleg ÖNK'!R27+'5.sz.mell. Mérleg OVI'!R27</f>
        <v>0</v>
      </c>
    </row>
    <row r="28" spans="1:18" ht="15">
      <c r="A28" s="14"/>
      <c r="B28" s="161"/>
      <c r="C28" s="161"/>
      <c r="D28" s="165"/>
      <c r="E28" s="165"/>
      <c r="F28" s="172"/>
      <c r="G28" s="165"/>
      <c r="H28" s="163"/>
      <c r="I28" s="164"/>
      <c r="J28" s="102" t="s">
        <v>314</v>
      </c>
      <c r="K28" s="161">
        <f>'4.sz.mell. Mérleg ÖNK'!K28+'5.sz.mell. Mérleg OVI'!K28</f>
        <v>47245891</v>
      </c>
      <c r="L28" s="161">
        <f>'4.sz.mell. Mérleg ÖNK'!L28+'5.sz.mell. Mérleg OVI'!L28</f>
        <v>18067366</v>
      </c>
      <c r="M28" s="165">
        <f>'4.sz.mell. Mérleg ÖNK'!M28+'5.sz.mell. Mérleg OVI'!M28</f>
        <v>23631169</v>
      </c>
      <c r="N28" s="165">
        <f>'4.sz.mell. Mérleg ÖNK'!N28+'5.sz.mell. Mérleg OVI'!N28</f>
        <v>23631169</v>
      </c>
      <c r="O28" s="172">
        <f>'4.sz.mell. Mérleg ÖNK'!O28+'5.sz.mell. Mérleg OVI'!O28</f>
        <v>283842</v>
      </c>
      <c r="P28" s="165">
        <f>'4.sz.mell. Mérleg ÖNK'!P28+'5.sz.mell. Mérleg OVI'!P28</f>
        <v>23631169</v>
      </c>
      <c r="Q28" s="163">
        <v>0</v>
      </c>
      <c r="R28" s="171">
        <v>0</v>
      </c>
    </row>
    <row r="29" spans="1:18" ht="15">
      <c r="A29" s="14"/>
      <c r="B29" s="161"/>
      <c r="C29" s="161"/>
      <c r="D29" s="165"/>
      <c r="E29" s="165"/>
      <c r="F29" s="172"/>
      <c r="G29" s="165"/>
      <c r="H29" s="163"/>
      <c r="I29" s="164"/>
      <c r="J29" s="103" t="s">
        <v>315</v>
      </c>
      <c r="K29" s="161">
        <f>'4.sz.mell. Mérleg ÖNK'!K29+'5.sz.mell. Mérleg OVI'!K29</f>
        <v>541556318</v>
      </c>
      <c r="L29" s="161">
        <f>'4.sz.mell. Mérleg ÖNK'!L29+'5.sz.mell. Mérleg OVI'!L29</f>
        <v>425575226</v>
      </c>
      <c r="M29" s="165">
        <f>'4.sz.mell. Mérleg ÖNK'!M29+'5.sz.mell. Mérleg OVI'!M29</f>
        <v>543956269</v>
      </c>
      <c r="N29" s="165">
        <f>'4.sz.mell. Mérleg ÖNK'!N29+'5.sz.mell. Mérleg OVI'!N29</f>
        <v>543956269</v>
      </c>
      <c r="O29" s="172">
        <f>'4.sz.mell. Mérleg ÖNK'!O29+'5.sz.mell. Mérleg OVI'!O29</f>
        <v>0</v>
      </c>
      <c r="P29" s="165">
        <f>'4.sz.mell. Mérleg ÖNK'!P29+'5.sz.mell. Mérleg OVI'!P29</f>
        <v>543956269</v>
      </c>
      <c r="Q29" s="163">
        <v>0</v>
      </c>
      <c r="R29" s="171">
        <v>0</v>
      </c>
    </row>
    <row r="30" spans="1:18" ht="15">
      <c r="A30" s="14"/>
      <c r="B30" s="161"/>
      <c r="C30" s="161"/>
      <c r="D30" s="165"/>
      <c r="E30" s="165"/>
      <c r="F30" s="172"/>
      <c r="G30" s="165"/>
      <c r="H30" s="163"/>
      <c r="I30" s="164"/>
      <c r="J30" s="103" t="s">
        <v>316</v>
      </c>
      <c r="K30" s="161">
        <f>'4.sz.mell. Mérleg ÖNK'!K30+'5.sz.mell. Mérleg OVI'!K30</f>
        <v>22105610</v>
      </c>
      <c r="L30" s="161">
        <f>'4.sz.mell. Mérleg ÖNK'!L30+'5.sz.mell. Mérleg OVI'!L30</f>
        <v>19198053</v>
      </c>
      <c r="M30" s="165">
        <f>'4.sz.mell. Mérleg ÖNK'!M30+'5.sz.mell. Mérleg OVI'!M30</f>
        <v>20953998</v>
      </c>
      <c r="N30" s="165">
        <f>'4.sz.mell. Mérleg ÖNK'!N30+'5.sz.mell. Mérleg OVI'!N30</f>
        <v>20953998</v>
      </c>
      <c r="O30" s="172">
        <f>'4.sz.mell. Mérleg ÖNK'!O30+'5.sz.mell. Mérleg OVI'!O30</f>
        <v>10596648</v>
      </c>
      <c r="P30" s="165">
        <f>'4.sz.mell. Mérleg ÖNK'!P30+'5.sz.mell. Mérleg OVI'!P30</f>
        <v>20953998</v>
      </c>
      <c r="Q30" s="163">
        <f>'4.sz.mell. Mérleg ÖNK'!Q30+'5.sz.mell. Mérleg OVI'!Q30</f>
        <v>0</v>
      </c>
      <c r="R30" s="171">
        <f>'4.sz.mell. Mérleg ÖNK'!R30+'5.sz.mell. Mérleg OVI'!R30</f>
        <v>0</v>
      </c>
    </row>
    <row r="31" spans="1:18" ht="15">
      <c r="A31" s="14"/>
      <c r="B31" s="161"/>
      <c r="C31" s="161"/>
      <c r="D31" s="165"/>
      <c r="E31" s="165"/>
      <c r="F31" s="172"/>
      <c r="G31" s="165"/>
      <c r="H31" s="163"/>
      <c r="I31" s="164"/>
      <c r="J31" s="103" t="s">
        <v>317</v>
      </c>
      <c r="K31" s="161">
        <f>'4.sz.mell. Mérleg ÖNK'!K31+'5.sz.mell. Mérleg OVI'!K31</f>
        <v>0</v>
      </c>
      <c r="L31" s="161">
        <f>'4.sz.mell. Mérleg ÖNK'!L31+'5.sz.mell. Mérleg OVI'!L31</f>
        <v>0</v>
      </c>
      <c r="M31" s="165">
        <f>'4.sz.mell. Mérleg ÖNK'!M31+'5.sz.mell. Mérleg OVI'!M31</f>
        <v>0</v>
      </c>
      <c r="N31" s="165">
        <f>'4.sz.mell. Mérleg ÖNK'!N31+'5.sz.mell. Mérleg OVI'!N31</f>
        <v>0</v>
      </c>
      <c r="O31" s="172">
        <f>'4.sz.mell. Mérleg ÖNK'!O31+'5.sz.mell. Mérleg OVI'!O31</f>
        <v>0</v>
      </c>
      <c r="P31" s="165">
        <f>'4.sz.mell. Mérleg ÖNK'!P31+'5.sz.mell. Mérleg OVI'!P31</f>
        <v>0</v>
      </c>
      <c r="Q31" s="163">
        <f>'4.sz.mell. Mérleg ÖNK'!Q31+'5.sz.mell. Mérleg OVI'!Q31</f>
        <v>0</v>
      </c>
      <c r="R31" s="171">
        <f>'4.sz.mell. Mérleg ÖNK'!R31+'5.sz.mell. Mérleg OVI'!R31</f>
        <v>0</v>
      </c>
    </row>
    <row r="32" spans="1:18" ht="15">
      <c r="A32" s="14"/>
      <c r="B32" s="161"/>
      <c r="C32" s="161"/>
      <c r="D32" s="165"/>
      <c r="E32" s="165"/>
      <c r="F32" s="172"/>
      <c r="G32" s="165"/>
      <c r="H32" s="163"/>
      <c r="I32" s="164"/>
      <c r="J32" s="72" t="s">
        <v>318</v>
      </c>
      <c r="K32" s="161">
        <f>'4.sz.mell. Mérleg ÖNK'!K32</f>
        <v>4393735</v>
      </c>
      <c r="L32" s="161"/>
      <c r="M32" s="165"/>
      <c r="N32" s="165"/>
      <c r="O32" s="172"/>
      <c r="P32" s="165"/>
      <c r="Q32" s="163"/>
      <c r="R32" s="171"/>
    </row>
    <row r="33" spans="1:18" ht="15">
      <c r="A33" s="4" t="s">
        <v>36</v>
      </c>
      <c r="B33" s="161">
        <f>'4.sz.mell. Mérleg ÖNK'!B33+'5.sz.mell. Mérleg OVI'!B32</f>
        <v>459283943</v>
      </c>
      <c r="C33" s="161">
        <f>'4.sz.mell. Mérleg ÖNK'!C33+'5.sz.mell. Mérleg OVI'!C32</f>
        <v>435299462</v>
      </c>
      <c r="D33" s="165">
        <f>'4.sz.mell. Mérleg ÖNK'!D33+'5.sz.mell. Mérleg OVI'!D32</f>
        <v>1646587020</v>
      </c>
      <c r="E33" s="165">
        <f>'4.sz.mell. Mérleg ÖNK'!E33+'5.sz.mell. Mérleg OVI'!E32</f>
        <v>1904842432</v>
      </c>
      <c r="F33" s="172">
        <f>'4.sz.mell. Mérleg ÖNK'!F33+'5.sz.mell. Mérleg OVI'!F32</f>
        <v>252179538</v>
      </c>
      <c r="G33" s="165">
        <f>'4.sz.mell. Mérleg ÖNK'!G33+'5.sz.mell. Mérleg OVI'!G32</f>
        <v>252179538</v>
      </c>
      <c r="H33" s="163">
        <f>'4.sz.mell. Mérleg ÖNK'!H33+'5.sz.mell. Mérleg OVI'!H32</f>
        <v>0</v>
      </c>
      <c r="I33" s="164">
        <f>'4.sz.mell. Mérleg ÖNK'!I33+'5.sz.mell. Mérleg OVI'!I32</f>
        <v>291.26874487220067</v>
      </c>
      <c r="J33" s="11" t="s">
        <v>37</v>
      </c>
      <c r="K33" s="161">
        <f>'4.sz.mell. Mérleg ÖNK'!K33+'5.sz.mell. Mérleg OVI'!K32</f>
        <v>903504388</v>
      </c>
      <c r="L33" s="161">
        <f>'4.sz.mell. Mérleg ÖNK'!L33+'5.sz.mell. Mérleg OVI'!L32</f>
        <v>997957003</v>
      </c>
      <c r="M33" s="165">
        <f>'4.sz.mell. Mérleg ÖNK'!M33+'5.sz.mell. Mérleg OVI'!M32</f>
        <v>1646587020</v>
      </c>
      <c r="N33" s="165">
        <f>'4.sz.mell. Mérleg ÖNK'!N33+'5.sz.mell. Mérleg OVI'!N32</f>
        <v>1904842432</v>
      </c>
      <c r="O33" s="172">
        <f>'4.sz.mell. Mérleg ÖNK'!O33+'5.sz.mell. Mérleg OVI'!O32</f>
        <v>1087985560</v>
      </c>
      <c r="P33" s="165">
        <f>'4.sz.mell. Mérleg ÖNK'!P33+'5.sz.mell. Mérleg OVI'!P32</f>
        <v>1099787466</v>
      </c>
      <c r="Q33" s="163">
        <f>'4.sz.mell. Mérleg ÖNK'!Q33+'5.sz.mell. Mérleg OVI'!Q32</f>
        <v>0</v>
      </c>
      <c r="R33" s="171">
        <f>'4.sz.mell. Mérleg ÖNK'!R33+'5.sz.mell. Mérleg OVI'!R32</f>
        <v>0</v>
      </c>
    </row>
    <row r="34" spans="1:18" ht="15">
      <c r="A34" s="14"/>
      <c r="B34" s="161">
        <f>'4.sz.mell. Mérleg ÖNK'!B34+'5.sz.mell. Mérleg OVI'!B33</f>
        <v>0</v>
      </c>
      <c r="C34" s="161">
        <f>'4.sz.mell. Mérleg ÖNK'!C34+'5.sz.mell. Mérleg OVI'!C33</f>
        <v>0</v>
      </c>
      <c r="D34" s="165">
        <f>'4.sz.mell. Mérleg ÖNK'!D34+'5.sz.mell. Mérleg OVI'!D33</f>
        <v>0</v>
      </c>
      <c r="E34" s="165">
        <f>'4.sz.mell. Mérleg ÖNK'!E34+'5.sz.mell. Mérleg OVI'!E33</f>
        <v>0</v>
      </c>
      <c r="F34" s="172">
        <f>'4.sz.mell. Mérleg ÖNK'!F34+'5.sz.mell. Mérleg OVI'!F33</f>
        <v>0</v>
      </c>
      <c r="G34" s="165">
        <f>'4.sz.mell. Mérleg ÖNK'!G34+'5.sz.mell. Mérleg OVI'!G33</f>
        <v>0</v>
      </c>
      <c r="H34" s="163">
        <f>'4.sz.mell. Mérleg ÖNK'!H34+'5.sz.mell. Mérleg OVI'!H33</f>
        <v>0</v>
      </c>
      <c r="I34" s="164">
        <f>'4.sz.mell. Mérleg ÖNK'!I34+'5.sz.mell. Mérleg OVI'!I33</f>
        <v>0</v>
      </c>
      <c r="J34" s="17"/>
      <c r="K34" s="161">
        <f>'4.sz.mell. Mérleg ÖNK'!K34+'5.sz.mell. Mérleg OVI'!K33</f>
        <v>0</v>
      </c>
      <c r="L34" s="161">
        <f>'4.sz.mell. Mérleg ÖNK'!L34+'5.sz.mell. Mérleg OVI'!L33</f>
        <v>0</v>
      </c>
      <c r="M34" s="165">
        <f>'4.sz.mell. Mérleg ÖNK'!M34+'5.sz.mell. Mérleg OVI'!M33</f>
        <v>0</v>
      </c>
      <c r="N34" s="165">
        <f>'4.sz.mell. Mérleg ÖNK'!N34+'5.sz.mell. Mérleg OVI'!N33</f>
        <v>0</v>
      </c>
      <c r="O34" s="172">
        <f>'4.sz.mell. Mérleg ÖNK'!O34+'5.sz.mell. Mérleg OVI'!O33</f>
        <v>0</v>
      </c>
      <c r="P34" s="165">
        <f>'4.sz.mell. Mérleg ÖNK'!P34+'5.sz.mell. Mérleg OVI'!P33</f>
        <v>0</v>
      </c>
      <c r="Q34" s="163">
        <f>'4.sz.mell. Mérleg ÖNK'!Q34+'5.sz.mell. Mérleg OVI'!Q33</f>
        <v>0</v>
      </c>
      <c r="R34" s="171">
        <f>'4.sz.mell. Mérleg ÖNK'!R34+'5.sz.mell. Mérleg OVI'!R33</f>
        <v>0</v>
      </c>
    </row>
    <row r="35" spans="1:18" ht="15.75" thickBot="1">
      <c r="A35" s="5" t="s">
        <v>38</v>
      </c>
      <c r="B35" s="167">
        <f>'4.sz.mell. Mérleg ÖNK'!B35+'5.sz.mell. Mérleg OVI'!B34</f>
        <v>459283943</v>
      </c>
      <c r="C35" s="167">
        <f>'4.sz.mell. Mérleg ÖNK'!C35+'5.sz.mell. Mérleg OVI'!C34</f>
        <v>435299462</v>
      </c>
      <c r="D35" s="168">
        <f>'4.sz.mell. Mérleg ÖNK'!D35+'5.sz.mell. Mérleg OVI'!D34</f>
        <v>1646587020</v>
      </c>
      <c r="E35" s="168">
        <f>'4.sz.mell. Mérleg ÖNK'!E35+'5.sz.mell. Mérleg OVI'!E34</f>
        <v>1904842432</v>
      </c>
      <c r="F35" s="251">
        <f>'4.sz.mell. Mérleg ÖNK'!F35+'5.sz.mell. Mérleg OVI'!F34</f>
        <v>252179538</v>
      </c>
      <c r="G35" s="168">
        <f>'4.sz.mell. Mérleg ÖNK'!G35+'5.sz.mell. Mérleg OVI'!G34</f>
        <v>252179538</v>
      </c>
      <c r="H35" s="173">
        <f>'4.sz.mell. Mérleg ÖNK'!H35+'5.sz.mell. Mérleg OVI'!H34</f>
        <v>0</v>
      </c>
      <c r="I35" s="169">
        <f>'4.sz.mell. Mérleg ÖNK'!I35+'5.sz.mell. Mérleg OVI'!I34</f>
        <v>291.26874487220067</v>
      </c>
      <c r="J35" s="105" t="s">
        <v>39</v>
      </c>
      <c r="K35" s="167">
        <f>'4.sz.mell. Mérleg ÖNK'!K35+'5.sz.mell. Mérleg OVI'!K34</f>
        <v>903504388</v>
      </c>
      <c r="L35" s="167">
        <f>'4.sz.mell. Mérleg ÖNK'!L35+'5.sz.mell. Mérleg OVI'!L34</f>
        <v>997957003</v>
      </c>
      <c r="M35" s="168">
        <f>'4.sz.mell. Mérleg ÖNK'!M35+'5.sz.mell. Mérleg OVI'!M34</f>
        <v>1646587020</v>
      </c>
      <c r="N35" s="168">
        <f>'4.sz.mell. Mérleg ÖNK'!N35+'5.sz.mell. Mérleg OVI'!N34</f>
        <v>1904842432</v>
      </c>
      <c r="O35" s="251">
        <f>'4.sz.mell. Mérleg ÖNK'!O35+'5.sz.mell. Mérleg OVI'!O34</f>
        <v>1087985560</v>
      </c>
      <c r="P35" s="168">
        <f>'4.sz.mell. Mérleg ÖNK'!P35+'5.sz.mell. Mérleg OVI'!P34</f>
        <v>1099787466</v>
      </c>
      <c r="Q35" s="173">
        <f>'4.sz.mell. Mérleg ÖNK'!Q35+'5.sz.mell. Mérleg OVI'!Q34</f>
        <v>0</v>
      </c>
      <c r="R35" s="174">
        <f>'4.sz.mell. Mérleg ÖNK'!R35+'5.sz.mell. Mérleg OVI'!R34</f>
        <v>0</v>
      </c>
    </row>
    <row r="36" spans="8:18" ht="15">
      <c r="H36" s="75"/>
      <c r="I36" s="75"/>
      <c r="K36" s="175"/>
      <c r="L36" s="176"/>
      <c r="M36" s="402"/>
      <c r="N36" s="402"/>
      <c r="O36" s="175"/>
      <c r="P36" s="402"/>
      <c r="Q36" s="177"/>
      <c r="R36" s="177"/>
    </row>
  </sheetData>
  <sheetProtection selectLockedCells="1" selectUnlockedCells="1"/>
  <mergeCells count="24">
    <mergeCell ref="Q7:Q8"/>
    <mergeCell ref="R7:R8"/>
    <mergeCell ref="F6:F8"/>
    <mergeCell ref="O6:O8"/>
    <mergeCell ref="N6:N8"/>
    <mergeCell ref="M6:M8"/>
    <mergeCell ref="L6:L8"/>
    <mergeCell ref="A6:A8"/>
    <mergeCell ref="J6:J8"/>
    <mergeCell ref="A2:R2"/>
    <mergeCell ref="A3:R3"/>
    <mergeCell ref="A4:R4"/>
    <mergeCell ref="P5:R5"/>
    <mergeCell ref="G6:I6"/>
    <mergeCell ref="P6:R6"/>
    <mergeCell ref="P7:P8"/>
    <mergeCell ref="B6:B8"/>
    <mergeCell ref="C6:C8"/>
    <mergeCell ref="D6:D8"/>
    <mergeCell ref="G7:G8"/>
    <mergeCell ref="H7:H8"/>
    <mergeCell ref="I7:I8"/>
    <mergeCell ref="K6:K8"/>
    <mergeCell ref="E6:E8"/>
  </mergeCells>
  <printOptions horizontalCentered="1"/>
  <pageMargins left="0.5118110236220472" right="0.5118110236220472" top="0.6299212598425197" bottom="0.6299212598425197" header="0.5118110236220472" footer="0.5118110236220472"/>
  <pageSetup firstPageNumber="1" useFirstPageNumber="1" horizontalDpi="300" verticalDpi="300" orientation="landscape" paperSize="9" scale="48" r:id="rId1"/>
  <headerFooter alignWithMargins="0">
    <oddHeader>&amp;R3.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60" zoomScaleNormal="80" zoomScalePageLayoutView="0" workbookViewId="0" topLeftCell="A1">
      <selection activeCell="U29" sqref="U29"/>
    </sheetView>
  </sheetViews>
  <sheetFormatPr defaultColWidth="9.140625" defaultRowHeight="12.75"/>
  <cols>
    <col min="1" max="1" width="33.28125" style="1" customWidth="1"/>
    <col min="2" max="2" width="13.421875" style="1" customWidth="1"/>
    <col min="3" max="3" width="13.00390625" style="1" customWidth="1"/>
    <col min="4" max="4" width="15.57421875" style="303" customWidth="1"/>
    <col min="5" max="5" width="15.8515625" style="303" customWidth="1"/>
    <col min="6" max="6" width="13.7109375" style="1" customWidth="1"/>
    <col min="7" max="7" width="15.421875" style="303" customWidth="1"/>
    <col min="8" max="8" width="10.28125" style="75" customWidth="1"/>
    <col min="9" max="9" width="9.00390625" style="75" customWidth="1"/>
    <col min="10" max="10" width="33.140625" style="1" customWidth="1"/>
    <col min="11" max="11" width="12.8515625" style="1" customWidth="1"/>
    <col min="12" max="12" width="14.57421875" style="2" customWidth="1"/>
    <col min="13" max="13" width="15.57421875" style="303" customWidth="1"/>
    <col min="14" max="14" width="15.28125" style="303" customWidth="1"/>
    <col min="15" max="15" width="15.28125" style="1" customWidth="1"/>
    <col min="16" max="16" width="14.7109375" style="303" customWidth="1"/>
    <col min="17" max="17" width="9.140625" style="75" customWidth="1"/>
    <col min="18" max="18" width="8.7109375" style="75" customWidth="1"/>
  </cols>
  <sheetData>
    <row r="1" ht="12.75">
      <c r="L1" s="3"/>
    </row>
    <row r="2" spans="1:18" ht="15.75">
      <c r="A2" s="508" t="s">
        <v>40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15.75">
      <c r="A3" s="508" t="s">
        <v>383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spans="1:18" ht="15.75">
      <c r="A4" s="508" t="s">
        <v>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2:18" ht="13.5" thickBot="1">
      <c r="L5"/>
      <c r="P5" s="509" t="s">
        <v>325</v>
      </c>
      <c r="Q5" s="509"/>
      <c r="R5" s="509"/>
    </row>
    <row r="6" spans="1:18" ht="12.75" customHeight="1">
      <c r="A6" s="510" t="s">
        <v>2</v>
      </c>
      <c r="B6" s="502" t="s">
        <v>356</v>
      </c>
      <c r="C6" s="502" t="s">
        <v>355</v>
      </c>
      <c r="D6" s="499" t="s">
        <v>354</v>
      </c>
      <c r="E6" s="499" t="s">
        <v>382</v>
      </c>
      <c r="F6" s="505" t="s">
        <v>393</v>
      </c>
      <c r="G6" s="517" t="s">
        <v>353</v>
      </c>
      <c r="H6" s="517"/>
      <c r="I6" s="517"/>
      <c r="J6" s="510" t="s">
        <v>6</v>
      </c>
      <c r="K6" s="502" t="s">
        <v>356</v>
      </c>
      <c r="L6" s="502" t="s">
        <v>355</v>
      </c>
      <c r="M6" s="499" t="s">
        <v>354</v>
      </c>
      <c r="N6" s="499" t="s">
        <v>382</v>
      </c>
      <c r="O6" s="505" t="s">
        <v>393</v>
      </c>
      <c r="P6" s="517" t="s">
        <v>353</v>
      </c>
      <c r="Q6" s="517"/>
      <c r="R6" s="517"/>
    </row>
    <row r="7" spans="1:18" ht="12.75">
      <c r="A7" s="511"/>
      <c r="B7" s="503"/>
      <c r="C7" s="503"/>
      <c r="D7" s="500"/>
      <c r="E7" s="500"/>
      <c r="F7" s="506"/>
      <c r="G7" s="515" t="s">
        <v>3</v>
      </c>
      <c r="H7" s="518" t="s">
        <v>4</v>
      </c>
      <c r="I7" s="513" t="s">
        <v>5</v>
      </c>
      <c r="J7" s="511"/>
      <c r="K7" s="503"/>
      <c r="L7" s="503"/>
      <c r="M7" s="500"/>
      <c r="N7" s="500"/>
      <c r="O7" s="506"/>
      <c r="P7" s="515" t="s">
        <v>3</v>
      </c>
      <c r="Q7" s="518" t="s">
        <v>4</v>
      </c>
      <c r="R7" s="513" t="s">
        <v>5</v>
      </c>
    </row>
    <row r="8" spans="1:18" ht="34.5" customHeight="1" thickBot="1">
      <c r="A8" s="512"/>
      <c r="B8" s="504"/>
      <c r="C8" s="504"/>
      <c r="D8" s="501"/>
      <c r="E8" s="501"/>
      <c r="F8" s="507"/>
      <c r="G8" s="516"/>
      <c r="H8" s="519"/>
      <c r="I8" s="514"/>
      <c r="J8" s="512"/>
      <c r="K8" s="504"/>
      <c r="L8" s="504"/>
      <c r="M8" s="501"/>
      <c r="N8" s="501"/>
      <c r="O8" s="507"/>
      <c r="P8" s="516"/>
      <c r="Q8" s="519"/>
      <c r="R8" s="514"/>
    </row>
    <row r="9" spans="1:18" ht="12.75">
      <c r="A9" s="4"/>
      <c r="B9" s="6"/>
      <c r="C9" s="6"/>
      <c r="D9" s="366"/>
      <c r="E9" s="366"/>
      <c r="F9" s="399"/>
      <c r="G9" s="453"/>
      <c r="H9" s="73"/>
      <c r="I9" s="73"/>
      <c r="J9" s="4"/>
      <c r="K9" s="6"/>
      <c r="L9" s="7"/>
      <c r="M9" s="368"/>
      <c r="N9" s="368"/>
      <c r="O9" s="392"/>
      <c r="P9" s="455"/>
      <c r="Q9" s="76"/>
      <c r="R9" s="77"/>
    </row>
    <row r="10" spans="1:18" ht="12.75">
      <c r="A10" s="4" t="s">
        <v>7</v>
      </c>
      <c r="B10" s="12"/>
      <c r="C10" s="12"/>
      <c r="D10" s="369"/>
      <c r="E10" s="369"/>
      <c r="F10" s="393"/>
      <c r="G10" s="454"/>
      <c r="H10" s="26"/>
      <c r="I10" s="26"/>
      <c r="J10" s="4" t="s">
        <v>8</v>
      </c>
      <c r="K10" s="12"/>
      <c r="L10" s="21"/>
      <c r="M10" s="369"/>
      <c r="N10" s="369"/>
      <c r="O10" s="393"/>
      <c r="P10" s="454"/>
      <c r="Q10" s="26"/>
      <c r="R10" s="27"/>
    </row>
    <row r="11" spans="1:18" ht="26.25">
      <c r="A11" s="14" t="s">
        <v>9</v>
      </c>
      <c r="B11" s="178">
        <v>60716994</v>
      </c>
      <c r="C11" s="178">
        <v>87095953</v>
      </c>
      <c r="D11" s="179">
        <f>'10.sz.mell. Kiadás ÖNK'!D9</f>
        <v>65431680</v>
      </c>
      <c r="E11" s="179">
        <f>'10.sz.mell. Kiadás ÖNK'!E9</f>
        <v>91910656</v>
      </c>
      <c r="F11" s="394">
        <f>'10.sz.mell. Kiadás ÖNK'!F9</f>
        <v>47672466</v>
      </c>
      <c r="G11" s="179">
        <f>'10.sz.mell. Kiadás ÖNK'!G9</f>
        <v>47672466</v>
      </c>
      <c r="H11" s="178">
        <f>'10.sz.mell. Kiadás ÖNK'!H9</f>
        <v>0</v>
      </c>
      <c r="I11" s="178">
        <f>'10.sz.mell. Kiadás ÖNK'!J9</f>
        <v>51.868268680401975</v>
      </c>
      <c r="J11" s="15" t="s">
        <v>10</v>
      </c>
      <c r="K11" s="186">
        <v>151388191</v>
      </c>
      <c r="L11" s="186">
        <v>166063966</v>
      </c>
      <c r="M11" s="179">
        <f>'7.sz. mell. Bevétel ÖNK'!D19</f>
        <v>129398473</v>
      </c>
      <c r="N11" s="179">
        <f>'7.sz. mell. Bevétel ÖNK'!E19</f>
        <v>181761436</v>
      </c>
      <c r="O11" s="394">
        <f>'7.sz. mell. Bevétel ÖNK'!F19</f>
        <v>95716069</v>
      </c>
      <c r="P11" s="179">
        <f>'7.sz. mell. Bevétel ÖNK'!G19</f>
        <v>95716069</v>
      </c>
      <c r="Q11" s="178">
        <f>'7.sz. mell. Bevétel ÖNK'!H19</f>
        <v>0</v>
      </c>
      <c r="R11" s="178">
        <f>'7.sz. mell. Bevétel ÖNK'!I19</f>
        <v>0</v>
      </c>
    </row>
    <row r="12" spans="1:18" ht="25.5" customHeight="1">
      <c r="A12" s="16" t="s">
        <v>11</v>
      </c>
      <c r="B12" s="178">
        <v>7693877</v>
      </c>
      <c r="C12" s="178">
        <v>9169199</v>
      </c>
      <c r="D12" s="179">
        <f>'10.sz.mell. Kiadás ÖNK'!D10</f>
        <v>8076299</v>
      </c>
      <c r="E12" s="179">
        <f>'10.sz.mell. Kiadás ÖNK'!E10</f>
        <v>9831659</v>
      </c>
      <c r="F12" s="394">
        <f>'10.sz.mell. Kiadás ÖNK'!F10</f>
        <v>5107247</v>
      </c>
      <c r="G12" s="179">
        <f>'10.sz.mell. Kiadás ÖNK'!G10</f>
        <v>5107247</v>
      </c>
      <c r="H12" s="178">
        <f>'10.sz.mell. Kiadás ÖNK'!H10</f>
        <v>0</v>
      </c>
      <c r="I12" s="178">
        <f>'10.sz.mell. Kiadás ÖNK'!J10</f>
        <v>51.94695015358038</v>
      </c>
      <c r="J12" s="17" t="s">
        <v>12</v>
      </c>
      <c r="K12" s="186">
        <v>39959817</v>
      </c>
      <c r="L12" s="186">
        <v>42387676</v>
      </c>
      <c r="M12" s="179">
        <f>'7.sz. mell. Bevétel ÖNK'!D37</f>
        <v>53070000</v>
      </c>
      <c r="N12" s="179">
        <f>'7.sz. mell. Bevétel ÖNK'!E37</f>
        <v>53070000</v>
      </c>
      <c r="O12" s="394">
        <f>'7.sz. mell. Bevétel ÖNK'!F37</f>
        <v>41935106</v>
      </c>
      <c r="P12" s="179">
        <f>'7.sz. mell. Bevétel ÖNK'!G37</f>
        <v>41935106</v>
      </c>
      <c r="Q12" s="178">
        <f>'7.sz. mell. Bevétel ÖNK'!H37</f>
        <v>0</v>
      </c>
      <c r="R12" s="178">
        <f>'7.sz. mell. Bevétel ÖNK'!I37</f>
        <v>0</v>
      </c>
    </row>
    <row r="13" spans="1:21" ht="14.25" customHeight="1">
      <c r="A13" s="14" t="s">
        <v>13</v>
      </c>
      <c r="B13" s="178">
        <v>123333127</v>
      </c>
      <c r="C13" s="178">
        <v>171436514</v>
      </c>
      <c r="D13" s="179">
        <f>'10.sz.mell. Kiadás ÖNK'!D11</f>
        <v>85184829</v>
      </c>
      <c r="E13" s="179">
        <f>'10.sz.mell. Kiadás ÖNK'!E11</f>
        <v>112424956</v>
      </c>
      <c r="F13" s="394">
        <f>'10.sz.mell. Kiadás ÖNK'!F11</f>
        <v>73838268</v>
      </c>
      <c r="G13" s="179">
        <f>'10.sz.mell. Kiadás ÖNK'!G11</f>
        <v>73838268</v>
      </c>
      <c r="H13" s="179">
        <f>'10.sz.mell. Kiadás ÖNK'!H11</f>
        <v>0</v>
      </c>
      <c r="I13" s="178"/>
      <c r="J13" s="15" t="s">
        <v>14</v>
      </c>
      <c r="K13" s="186">
        <v>27884689</v>
      </c>
      <c r="L13" s="186">
        <v>79874793</v>
      </c>
      <c r="M13" s="179">
        <f>'7.sz. mell. Bevétel ÖNK'!D48</f>
        <v>23873391</v>
      </c>
      <c r="N13" s="179">
        <f>'7.sz. mell. Bevétel ÖNK'!E48</f>
        <v>23873391</v>
      </c>
      <c r="O13" s="394">
        <f>'7.sz. mell. Bevétel ÖNK'!F48</f>
        <v>20200614</v>
      </c>
      <c r="P13" s="179">
        <f>'7.sz. mell. Bevétel ÖNK'!G48</f>
        <v>20200614</v>
      </c>
      <c r="Q13" s="178">
        <f>'7.sz. mell. Bevétel ÖNK'!H48</f>
        <v>0</v>
      </c>
      <c r="R13" s="178">
        <f>'7.sz. mell. Bevétel ÖNK'!I48</f>
        <v>0</v>
      </c>
      <c r="S13" s="18"/>
      <c r="T13" s="19"/>
      <c r="U13" s="18"/>
    </row>
    <row r="14" spans="1:18" ht="15">
      <c r="A14" s="14" t="s">
        <v>15</v>
      </c>
      <c r="B14" s="178">
        <v>2596733</v>
      </c>
      <c r="C14" s="178">
        <v>1188189</v>
      </c>
      <c r="D14" s="179">
        <f>'10.sz.mell. Kiadás ÖNK'!D12</f>
        <v>3000000</v>
      </c>
      <c r="E14" s="179">
        <f>'10.sz.mell. Kiadás ÖNK'!E12</f>
        <v>3000000</v>
      </c>
      <c r="F14" s="394">
        <f>'10.sz.mell. Kiadás ÖNK'!F12</f>
        <v>780100</v>
      </c>
      <c r="G14" s="179">
        <f>'10.sz.mell. Kiadás ÖNK'!G12</f>
        <v>780100</v>
      </c>
      <c r="H14" s="178">
        <f>'10.sz.mell. Kiadás ÖNK'!H12</f>
        <v>0</v>
      </c>
      <c r="I14" s="178">
        <f>'10.sz.mell. Kiadás ÖNK'!J12</f>
        <v>26.003333333333334</v>
      </c>
      <c r="J14" s="14" t="s">
        <v>16</v>
      </c>
      <c r="K14" s="186">
        <v>140448</v>
      </c>
      <c r="L14" s="186">
        <v>73000</v>
      </c>
      <c r="M14" s="179">
        <f>'7.sz. mell. Bevétel ÖNK'!D58</f>
        <v>0</v>
      </c>
      <c r="N14" s="179">
        <f>'7.sz. mell. Bevétel ÖNK'!E58</f>
        <v>0</v>
      </c>
      <c r="O14" s="394">
        <f>'7.sz. mell. Bevétel ÖNK'!F58</f>
        <v>0</v>
      </c>
      <c r="P14" s="179">
        <f>'7.sz. mell. Bevétel ÖNK'!G58</f>
        <v>0</v>
      </c>
      <c r="Q14" s="178">
        <f>'7.sz. mell. Bevétel ÖNK'!H58</f>
        <v>0</v>
      </c>
      <c r="R14" s="178">
        <f>'7.sz. mell. Bevétel ÖNK'!I58</f>
        <v>0</v>
      </c>
    </row>
    <row r="15" spans="1:21" ht="15">
      <c r="A15" s="14" t="s">
        <v>17</v>
      </c>
      <c r="B15" s="178">
        <v>39086374</v>
      </c>
      <c r="C15" s="178">
        <v>31602725</v>
      </c>
      <c r="D15" s="179">
        <f>'10.sz.mell. Kiadás ÖNK'!D20-'4.sz.mell. Mérleg ÖNK'!D20</f>
        <v>42111387</v>
      </c>
      <c r="E15" s="179">
        <f>'10.sz.mell. Kiadás ÖNK'!E20-'4.sz.mell. Mérleg ÖNK'!E20</f>
        <v>42111387</v>
      </c>
      <c r="F15" s="394">
        <f>'10.sz.mell. Kiadás ÖNK'!F20-'4.sz.mell. Mérleg ÖNK'!F20</f>
        <v>26187605</v>
      </c>
      <c r="G15" s="179">
        <f>'10.sz.mell. Kiadás ÖNK'!G20-'4.sz.mell. Mérleg ÖNK'!G20</f>
        <v>26187605</v>
      </c>
      <c r="H15" s="179">
        <f>'10.sz.mell. Kiadás ÖNK'!H20-'10.sz.mell. Kiadás ÖNK'!H19+H16</f>
        <v>0</v>
      </c>
      <c r="I15" s="262">
        <f>'10.sz.mell. Kiadás ÖNK'!J20</f>
        <v>49.49954109029506</v>
      </c>
      <c r="J15" s="17"/>
      <c r="K15" s="186"/>
      <c r="L15" s="186"/>
      <c r="M15" s="179"/>
      <c r="N15" s="179"/>
      <c r="O15" s="394"/>
      <c r="P15" s="179"/>
      <c r="Q15" s="178"/>
      <c r="R15" s="178"/>
      <c r="U15" s="20"/>
    </row>
    <row r="16" spans="1:18" ht="15.75" customHeight="1">
      <c r="A16" s="14" t="s">
        <v>18</v>
      </c>
      <c r="B16" s="178"/>
      <c r="C16" s="178"/>
      <c r="D16" s="179">
        <v>500000</v>
      </c>
      <c r="E16" s="179">
        <v>500000</v>
      </c>
      <c r="F16" s="394"/>
      <c r="G16" s="179"/>
      <c r="H16" s="178">
        <f>'10.sz.mell. Kiadás ÖNK'!H19</f>
        <v>0</v>
      </c>
      <c r="I16" s="178">
        <f>'10.sz.mell. Kiadás ÖNK'!J19</f>
        <v>0</v>
      </c>
      <c r="J16" s="15"/>
      <c r="K16" s="186"/>
      <c r="L16" s="186"/>
      <c r="M16" s="179"/>
      <c r="N16" s="179"/>
      <c r="O16" s="394"/>
      <c r="P16" s="179"/>
      <c r="Q16" s="178"/>
      <c r="R16" s="178"/>
    </row>
    <row r="17" spans="1:18" ht="14.25">
      <c r="A17" s="4" t="s">
        <v>19</v>
      </c>
      <c r="B17" s="180">
        <f>SUM(B11:B16)</f>
        <v>233427105</v>
      </c>
      <c r="C17" s="180">
        <f>SUM(C11:C16)</f>
        <v>300492580</v>
      </c>
      <c r="D17" s="205">
        <f aca="true" t="shared" si="0" ref="D17:I17">SUM(D11:D15)</f>
        <v>203804195</v>
      </c>
      <c r="E17" s="205">
        <f t="shared" si="0"/>
        <v>259278658</v>
      </c>
      <c r="F17" s="395">
        <f t="shared" si="0"/>
        <v>153585686</v>
      </c>
      <c r="G17" s="205">
        <f t="shared" si="0"/>
        <v>153585686</v>
      </c>
      <c r="H17" s="181">
        <f t="shared" si="0"/>
        <v>0</v>
      </c>
      <c r="I17" s="181">
        <f t="shared" si="0"/>
        <v>179.31809325761074</v>
      </c>
      <c r="J17" s="11" t="s">
        <v>20</v>
      </c>
      <c r="K17" s="180">
        <f aca="true" t="shared" si="1" ref="K17:R17">SUM(K11:K16)</f>
        <v>219373145</v>
      </c>
      <c r="L17" s="180">
        <f t="shared" si="1"/>
        <v>288399435</v>
      </c>
      <c r="M17" s="205">
        <f t="shared" si="1"/>
        <v>206341864</v>
      </c>
      <c r="N17" s="205">
        <f>SUM(N11:N16)</f>
        <v>258704827</v>
      </c>
      <c r="O17" s="395">
        <f>SUM(O11:O16)</f>
        <v>157851789</v>
      </c>
      <c r="P17" s="205">
        <f>SUM(P11:P16)</f>
        <v>157851789</v>
      </c>
      <c r="Q17" s="181">
        <f t="shared" si="1"/>
        <v>0</v>
      </c>
      <c r="R17" s="181">
        <f t="shared" si="1"/>
        <v>0</v>
      </c>
    </row>
    <row r="18" spans="1:18" ht="15">
      <c r="A18" s="14"/>
      <c r="B18" s="178"/>
      <c r="C18" s="178"/>
      <c r="D18" s="179"/>
      <c r="E18" s="179"/>
      <c r="F18" s="394"/>
      <c r="G18" s="179"/>
      <c r="H18" s="178"/>
      <c r="I18" s="178"/>
      <c r="J18" s="17"/>
      <c r="K18" s="186"/>
      <c r="L18" s="186"/>
      <c r="M18" s="179"/>
      <c r="N18" s="179"/>
      <c r="O18" s="394"/>
      <c r="P18" s="179"/>
      <c r="Q18" s="178"/>
      <c r="R18" s="178"/>
    </row>
    <row r="19" spans="1:18" ht="15">
      <c r="A19" s="4" t="s">
        <v>21</v>
      </c>
      <c r="B19" s="178"/>
      <c r="C19" s="178"/>
      <c r="D19" s="179"/>
      <c r="E19" s="179"/>
      <c r="F19" s="394"/>
      <c r="G19" s="179"/>
      <c r="H19" s="178"/>
      <c r="I19" s="178"/>
      <c r="J19" s="11" t="s">
        <v>22</v>
      </c>
      <c r="K19" s="186"/>
      <c r="L19" s="186"/>
      <c r="M19" s="179"/>
      <c r="N19" s="179"/>
      <c r="O19" s="394"/>
      <c r="P19" s="179"/>
      <c r="Q19" s="178"/>
      <c r="R19" s="178"/>
    </row>
    <row r="20" spans="1:18" ht="26.25">
      <c r="A20" s="14" t="s">
        <v>23</v>
      </c>
      <c r="B20" s="178"/>
      <c r="C20" s="178"/>
      <c r="D20" s="179">
        <v>10793356</v>
      </c>
      <c r="E20" s="179">
        <v>10793356</v>
      </c>
      <c r="F20" s="394"/>
      <c r="G20" s="179"/>
      <c r="H20" s="178"/>
      <c r="I20" s="178"/>
      <c r="J20" s="15" t="s">
        <v>24</v>
      </c>
      <c r="K20" s="186">
        <v>66123339</v>
      </c>
      <c r="L20" s="186">
        <v>226772041</v>
      </c>
      <c r="M20" s="179">
        <f>'7.sz. mell. Bevétel ÖNK'!D25</f>
        <v>851703720</v>
      </c>
      <c r="N20" s="179">
        <f>'7.sz. mell. Bevétel ÖNK'!E25</f>
        <v>1057596169</v>
      </c>
      <c r="O20" s="394">
        <f>'7.sz. mell. Bevétel ÖNK'!F25</f>
        <v>351271741</v>
      </c>
      <c r="P20" s="179">
        <f>'7.sz. mell. Bevétel ÖNK'!G25</f>
        <v>351271741</v>
      </c>
      <c r="Q20" s="178">
        <f>'7.sz. mell. Bevétel ÖNK'!H25</f>
        <v>0</v>
      </c>
      <c r="R20" s="178">
        <f>'7.sz. mell. Bevétel ÖNK'!I25</f>
        <v>0</v>
      </c>
    </row>
    <row r="21" spans="1:18" ht="19.5" customHeight="1">
      <c r="A21" s="14" t="s">
        <v>25</v>
      </c>
      <c r="B21" s="178">
        <v>68759147</v>
      </c>
      <c r="C21" s="178">
        <v>26047593</v>
      </c>
      <c r="D21" s="179">
        <f>'10.sz.mell. Kiadás ÖNK'!D21</f>
        <v>874363799</v>
      </c>
      <c r="E21" s="179">
        <f>'10.sz.mell. Kiadás ÖNK'!E21</f>
        <v>874363799</v>
      </c>
      <c r="F21" s="394">
        <f>'10.sz.mell. Kiadás ÖNK'!F21</f>
        <v>21966500</v>
      </c>
      <c r="G21" s="179">
        <f>'10.sz.mell. Kiadás ÖNK'!G21</f>
        <v>21966500</v>
      </c>
      <c r="H21" s="178">
        <f>'10.sz.mell. Kiadás ÖNK'!H21</f>
        <v>0</v>
      </c>
      <c r="I21" s="178">
        <f>'10.sz.mell. Kiadás ÖNK'!J21</f>
        <v>2.5122837913832705</v>
      </c>
      <c r="J21" s="17" t="s">
        <v>26</v>
      </c>
      <c r="K21" s="186">
        <v>2656350</v>
      </c>
      <c r="L21" s="186">
        <v>19064118</v>
      </c>
      <c r="M21" s="179">
        <f>'7.sz. mell. Bevétel ÖNK'!D54</f>
        <v>0</v>
      </c>
      <c r="N21" s="179">
        <f>'7.sz. mell. Bevétel ÖNK'!E54</f>
        <v>0</v>
      </c>
      <c r="O21" s="394">
        <f>'7.sz. mell. Bevétel ÖNK'!F54</f>
        <v>2122500</v>
      </c>
      <c r="P21" s="179">
        <f>'7.sz. mell. Bevétel ÖNK'!G54</f>
        <v>2122500</v>
      </c>
      <c r="Q21" s="178">
        <f>'7.sz. mell. Bevétel ÖNK'!H54</f>
        <v>0</v>
      </c>
      <c r="R21" s="178">
        <f>'7.sz. mell. Bevétel ÖNK'!I54</f>
        <v>0</v>
      </c>
    </row>
    <row r="22" spans="1:18" ht="16.5" customHeight="1">
      <c r="A22" s="14" t="s">
        <v>27</v>
      </c>
      <c r="B22" s="178">
        <v>71486261</v>
      </c>
      <c r="C22" s="178">
        <v>32025182</v>
      </c>
      <c r="D22" s="179">
        <f>'10.sz.mell. Kiadás ÖNK'!D22</f>
        <v>458057860</v>
      </c>
      <c r="E22" s="179">
        <f>'10.sz.mell. Kiadás ÖNK'!E22</f>
        <v>660838809</v>
      </c>
      <c r="F22" s="394">
        <f>'10.sz.mell. Kiadás ÖNK'!F22</f>
        <v>21078917</v>
      </c>
      <c r="G22" s="179">
        <f>'10.sz.mell. Kiadás ÖNK'!G22</f>
        <v>21078917</v>
      </c>
      <c r="H22" s="178">
        <f>'10.sz.mell. Kiadás ÖNK'!H22</f>
        <v>0</v>
      </c>
      <c r="I22" s="178">
        <f>'10.sz.mell. Kiadás ÖNK'!J22</f>
        <v>3.1897214135921006</v>
      </c>
      <c r="J22" s="17" t="s">
        <v>28</v>
      </c>
      <c r="K22" s="186"/>
      <c r="L22" s="186"/>
      <c r="M22" s="179">
        <f>'7.sz. mell. Bevétel ÖNK'!D62</f>
        <v>0</v>
      </c>
      <c r="N22" s="179">
        <f>'7.sz. mell. Bevétel ÖNK'!E62</f>
        <v>0</v>
      </c>
      <c r="O22" s="394">
        <f>'7.sz. mell. Bevétel ÖNK'!F62</f>
        <v>0</v>
      </c>
      <c r="P22" s="179">
        <f>'7.sz. mell. Bevétel ÖNK'!G62</f>
        <v>0</v>
      </c>
      <c r="Q22" s="178">
        <f>'7.sz. mell. Bevétel ÖNK'!H62</f>
        <v>0</v>
      </c>
      <c r="R22" s="178">
        <f>'7.sz. mell. Bevétel ÖNK'!I62</f>
        <v>0</v>
      </c>
    </row>
    <row r="23" spans="1:18" ht="15" customHeight="1">
      <c r="A23" s="14" t="s">
        <v>29</v>
      </c>
      <c r="B23" s="178">
        <v>34161568</v>
      </c>
      <c r="C23" s="178">
        <v>33874591</v>
      </c>
      <c r="D23" s="179">
        <f>'10.sz.mell. Kiadás ÖNK'!D28</f>
        <v>52444974</v>
      </c>
      <c r="E23" s="179">
        <f>'10.sz.mell. Kiadás ÖNK'!E28</f>
        <v>52444974</v>
      </c>
      <c r="F23" s="394">
        <f>'10.sz.mell. Kiadás ÖNK'!F28</f>
        <v>29200123</v>
      </c>
      <c r="G23" s="179">
        <f>'10.sz.mell. Kiadás ÖNK'!G28</f>
        <v>29200123</v>
      </c>
      <c r="H23" s="178">
        <f>'10.sz.mell. Kiadás ÖNK'!H28</f>
        <v>0</v>
      </c>
      <c r="I23" s="178">
        <f>'10.sz.mell. Kiadás ÖNK'!J28</f>
        <v>55.677638432998364</v>
      </c>
      <c r="J23" s="15"/>
      <c r="K23" s="186"/>
      <c r="L23" s="186"/>
      <c r="M23" s="179"/>
      <c r="N23" s="179"/>
      <c r="O23" s="394"/>
      <c r="P23" s="179"/>
      <c r="Q23" s="178"/>
      <c r="R23" s="178"/>
    </row>
    <row r="24" spans="1:18" ht="14.25">
      <c r="A24" s="4" t="s">
        <v>30</v>
      </c>
      <c r="B24" s="180">
        <f aca="true" t="shared" si="2" ref="B24:I24">SUM(B20:B23)</f>
        <v>174406976</v>
      </c>
      <c r="C24" s="180">
        <f t="shared" si="2"/>
        <v>91947366</v>
      </c>
      <c r="D24" s="371">
        <f t="shared" si="2"/>
        <v>1395659989</v>
      </c>
      <c r="E24" s="371">
        <f>SUM(E20:E23)</f>
        <v>1598440938</v>
      </c>
      <c r="F24" s="400">
        <f>SUM(F20:F23)</f>
        <v>72245540</v>
      </c>
      <c r="G24" s="371">
        <f>SUM(G20:G23)</f>
        <v>72245540</v>
      </c>
      <c r="H24" s="181">
        <f t="shared" si="2"/>
        <v>0</v>
      </c>
      <c r="I24" s="181">
        <f t="shared" si="2"/>
        <v>61.379643637973736</v>
      </c>
      <c r="J24" s="11" t="s">
        <v>31</v>
      </c>
      <c r="K24" s="180">
        <f aca="true" t="shared" si="3" ref="K24:R24">SUM(K20:K23)</f>
        <v>68779689</v>
      </c>
      <c r="L24" s="180">
        <f t="shared" si="3"/>
        <v>245836159</v>
      </c>
      <c r="M24" s="205">
        <f t="shared" si="3"/>
        <v>851703720</v>
      </c>
      <c r="N24" s="205">
        <f>SUM(N20:N23)</f>
        <v>1057596169</v>
      </c>
      <c r="O24" s="395">
        <f>SUM(O20:O23)</f>
        <v>353394241</v>
      </c>
      <c r="P24" s="205">
        <f>SUM(P20:P23)</f>
        <v>353394241</v>
      </c>
      <c r="Q24" s="181">
        <f t="shared" si="3"/>
        <v>0</v>
      </c>
      <c r="R24" s="181">
        <f t="shared" si="3"/>
        <v>0</v>
      </c>
    </row>
    <row r="25" spans="1:18" ht="15">
      <c r="A25" s="14"/>
      <c r="B25" s="178"/>
      <c r="C25" s="178"/>
      <c r="D25" s="179"/>
      <c r="E25" s="179"/>
      <c r="F25" s="394"/>
      <c r="G25" s="179"/>
      <c r="H25" s="178"/>
      <c r="I25" s="178"/>
      <c r="J25" s="17"/>
      <c r="K25" s="186"/>
      <c r="L25" s="186"/>
      <c r="M25" s="179"/>
      <c r="N25" s="179"/>
      <c r="O25" s="394"/>
      <c r="P25" s="179"/>
      <c r="Q25" s="178"/>
      <c r="R25" s="178"/>
    </row>
    <row r="26" spans="1:18" ht="14.25">
      <c r="A26" s="4" t="s">
        <v>32</v>
      </c>
      <c r="B26" s="180">
        <f aca="true" t="shared" si="4" ref="B26:I26">B17+B24</f>
        <v>407834081</v>
      </c>
      <c r="C26" s="180">
        <f t="shared" si="4"/>
        <v>392439946</v>
      </c>
      <c r="D26" s="205">
        <f t="shared" si="4"/>
        <v>1599464184</v>
      </c>
      <c r="E26" s="205">
        <f>E17+E24</f>
        <v>1857719596</v>
      </c>
      <c r="F26" s="395">
        <f>F17+F24</f>
        <v>225831226</v>
      </c>
      <c r="G26" s="205">
        <f>G17+G24</f>
        <v>225831226</v>
      </c>
      <c r="H26" s="181">
        <f t="shared" si="4"/>
        <v>0</v>
      </c>
      <c r="I26" s="181">
        <f t="shared" si="4"/>
        <v>240.69773689558448</v>
      </c>
      <c r="J26" s="11" t="s">
        <v>33</v>
      </c>
      <c r="K26" s="180">
        <f aca="true" t="shared" si="5" ref="K26:R26">K17+K24</f>
        <v>288152834</v>
      </c>
      <c r="L26" s="180">
        <f t="shared" si="5"/>
        <v>534235594</v>
      </c>
      <c r="M26" s="205">
        <f t="shared" si="5"/>
        <v>1058045584</v>
      </c>
      <c r="N26" s="205">
        <f>N17+N24</f>
        <v>1316300996</v>
      </c>
      <c r="O26" s="395">
        <f>O17+O24</f>
        <v>511246030</v>
      </c>
      <c r="P26" s="205">
        <f>P17+P24</f>
        <v>511246030</v>
      </c>
      <c r="Q26" s="181">
        <f t="shared" si="5"/>
        <v>0</v>
      </c>
      <c r="R26" s="181">
        <f t="shared" si="5"/>
        <v>0</v>
      </c>
    </row>
    <row r="27" spans="1:18" ht="17.25" customHeight="1">
      <c r="A27" s="14" t="s">
        <v>34</v>
      </c>
      <c r="B27" s="178">
        <v>26198753</v>
      </c>
      <c r="C27" s="178">
        <v>22940877</v>
      </c>
      <c r="D27" s="179">
        <f>'10.sz.mell. Kiadás ÖNK'!D31+'10.sz.mell. Kiadás ÖNK'!D30</f>
        <v>25884996</v>
      </c>
      <c r="E27" s="179">
        <f>'10.sz.mell. Kiadás ÖNK'!E31+'10.sz.mell. Kiadás ÖNK'!E30</f>
        <v>25884996</v>
      </c>
      <c r="F27" s="394">
        <f>'10.sz.mell. Kiadás ÖNK'!F31+'10.sz.mell. Kiadás ÖNK'!F30</f>
        <v>15577989</v>
      </c>
      <c r="G27" s="179">
        <f>'10.sz.mell. Kiadás ÖNK'!G31+'10.sz.mell. Kiadás ÖNK'!G30</f>
        <v>15577989</v>
      </c>
      <c r="H27" s="178">
        <f>'10.sz.mell. Kiadás ÖNK'!H31</f>
        <v>0</v>
      </c>
      <c r="I27" s="178">
        <f>'10.sz.mell. Kiadás ÖNK'!J31</f>
        <v>50.5710079766162</v>
      </c>
      <c r="J27" s="69" t="s">
        <v>35</v>
      </c>
      <c r="K27" s="186">
        <f>K28+K29+K32</f>
        <v>589976333</v>
      </c>
      <c r="L27" s="186">
        <v>443518478</v>
      </c>
      <c r="M27" s="370">
        <v>567303596</v>
      </c>
      <c r="N27" s="370">
        <v>567303596</v>
      </c>
      <c r="O27" s="272">
        <f>'7.sz. mell. Bevétel ÖNK'!F68</f>
        <v>565847114</v>
      </c>
      <c r="P27" s="370">
        <v>567303596</v>
      </c>
      <c r="Q27" s="178">
        <f>'7.sz. mell. Bevétel ÖNK'!H65</f>
        <v>0</v>
      </c>
      <c r="R27" s="178">
        <f>'7.sz. mell. Bevétel ÖNK'!I65</f>
        <v>0</v>
      </c>
    </row>
    <row r="28" spans="1:18" ht="17.25" customHeight="1">
      <c r="A28" s="68"/>
      <c r="B28" s="182"/>
      <c r="C28" s="182"/>
      <c r="D28" s="207"/>
      <c r="E28" s="207"/>
      <c r="F28" s="396"/>
      <c r="G28" s="207"/>
      <c r="H28" s="182"/>
      <c r="I28" s="182"/>
      <c r="J28" s="70" t="s">
        <v>314</v>
      </c>
      <c r="K28" s="207">
        <v>44026280</v>
      </c>
      <c r="L28" s="207">
        <v>17943252</v>
      </c>
      <c r="M28" s="370">
        <v>23347327</v>
      </c>
      <c r="N28" s="370">
        <v>23347327</v>
      </c>
      <c r="O28" s="272"/>
      <c r="P28" s="370">
        <v>23347327</v>
      </c>
      <c r="Q28" s="182">
        <v>0</v>
      </c>
      <c r="R28" s="182">
        <v>0</v>
      </c>
    </row>
    <row r="29" spans="1:18" ht="17.25" customHeight="1">
      <c r="A29" s="68"/>
      <c r="B29" s="182"/>
      <c r="C29" s="182"/>
      <c r="D29" s="207"/>
      <c r="E29" s="207"/>
      <c r="F29" s="396"/>
      <c r="G29" s="207"/>
      <c r="H29" s="182"/>
      <c r="I29" s="182"/>
      <c r="J29" s="71" t="s">
        <v>315</v>
      </c>
      <c r="K29" s="207">
        <v>541556318</v>
      </c>
      <c r="L29" s="207">
        <v>425575226</v>
      </c>
      <c r="M29" s="207">
        <f>M27-M28</f>
        <v>543956269</v>
      </c>
      <c r="N29" s="207">
        <f>N27-N28</f>
        <v>543956269</v>
      </c>
      <c r="O29" s="396"/>
      <c r="P29" s="207">
        <f>P27-P28</f>
        <v>543956269</v>
      </c>
      <c r="Q29" s="182">
        <v>0</v>
      </c>
      <c r="R29" s="182">
        <v>0</v>
      </c>
    </row>
    <row r="30" spans="1:18" ht="17.25" customHeight="1">
      <c r="A30" s="68"/>
      <c r="B30" s="182"/>
      <c r="C30" s="182"/>
      <c r="D30" s="207"/>
      <c r="E30" s="207"/>
      <c r="F30" s="396"/>
      <c r="G30" s="207"/>
      <c r="H30" s="182"/>
      <c r="I30" s="182"/>
      <c r="J30" s="71" t="s">
        <v>316</v>
      </c>
      <c r="K30" s="187"/>
      <c r="L30" s="187"/>
      <c r="M30" s="207"/>
      <c r="N30" s="207"/>
      <c r="O30" s="396"/>
      <c r="P30" s="207"/>
      <c r="Q30" s="182"/>
      <c r="R30" s="182"/>
    </row>
    <row r="31" spans="1:18" ht="17.25" customHeight="1">
      <c r="A31" s="68"/>
      <c r="B31" s="182"/>
      <c r="C31" s="182"/>
      <c r="D31" s="207"/>
      <c r="E31" s="207"/>
      <c r="F31" s="396"/>
      <c r="G31" s="207"/>
      <c r="H31" s="182"/>
      <c r="I31" s="182"/>
      <c r="J31" s="71" t="s">
        <v>317</v>
      </c>
      <c r="K31" s="187"/>
      <c r="L31" s="187"/>
      <c r="M31" s="207"/>
      <c r="N31" s="207"/>
      <c r="O31" s="396"/>
      <c r="P31" s="207"/>
      <c r="Q31" s="182"/>
      <c r="R31" s="182"/>
    </row>
    <row r="32" spans="1:18" ht="17.25" customHeight="1">
      <c r="A32" s="68"/>
      <c r="B32" s="182"/>
      <c r="C32" s="182"/>
      <c r="D32" s="207"/>
      <c r="E32" s="207"/>
      <c r="F32" s="396"/>
      <c r="G32" s="207"/>
      <c r="H32" s="182"/>
      <c r="I32" s="182"/>
      <c r="J32" s="72" t="s">
        <v>318</v>
      </c>
      <c r="K32" s="187">
        <v>4393735</v>
      </c>
      <c r="L32" s="187"/>
      <c r="M32" s="207"/>
      <c r="N32" s="207"/>
      <c r="O32" s="396">
        <f>'7.sz. mell. Bevétel ÖNK'!F66</f>
        <v>50994</v>
      </c>
      <c r="P32" s="207"/>
      <c r="Q32" s="182"/>
      <c r="R32" s="182"/>
    </row>
    <row r="33" spans="1:18" ht="14.25" customHeight="1">
      <c r="A33" s="22" t="s">
        <v>36</v>
      </c>
      <c r="B33" s="183">
        <f aca="true" t="shared" si="6" ref="B33:I33">B26+B27</f>
        <v>434032834</v>
      </c>
      <c r="C33" s="183">
        <f t="shared" si="6"/>
        <v>415380823</v>
      </c>
      <c r="D33" s="210">
        <f t="shared" si="6"/>
        <v>1625349180</v>
      </c>
      <c r="E33" s="210">
        <f>E26+E27</f>
        <v>1883604592</v>
      </c>
      <c r="F33" s="397">
        <f>F26+F27</f>
        <v>241409215</v>
      </c>
      <c r="G33" s="210">
        <f>G26+G27</f>
        <v>241409215</v>
      </c>
      <c r="H33" s="184">
        <f t="shared" si="6"/>
        <v>0</v>
      </c>
      <c r="I33" s="184">
        <f t="shared" si="6"/>
        <v>291.26874487220067</v>
      </c>
      <c r="J33" s="23" t="s">
        <v>37</v>
      </c>
      <c r="K33" s="183">
        <f aca="true" t="shared" si="7" ref="K33:R33">K26+K27</f>
        <v>878129167</v>
      </c>
      <c r="L33" s="183">
        <f t="shared" si="7"/>
        <v>977754072</v>
      </c>
      <c r="M33" s="210">
        <f>M26+M27</f>
        <v>1625349180</v>
      </c>
      <c r="N33" s="210">
        <f>N26+N27</f>
        <v>1883604592</v>
      </c>
      <c r="O33" s="397">
        <f>O26+O27</f>
        <v>1077093144</v>
      </c>
      <c r="P33" s="210">
        <f>P26+P27</f>
        <v>1078549626</v>
      </c>
      <c r="Q33" s="184">
        <f t="shared" si="7"/>
        <v>0</v>
      </c>
      <c r="R33" s="184">
        <f t="shared" si="7"/>
        <v>0</v>
      </c>
    </row>
    <row r="34" spans="1:18" ht="15">
      <c r="A34" s="14"/>
      <c r="B34" s="161"/>
      <c r="C34" s="161"/>
      <c r="D34" s="212"/>
      <c r="E34" s="212"/>
      <c r="F34" s="398"/>
      <c r="G34" s="212"/>
      <c r="H34" s="162"/>
      <c r="I34" s="162"/>
      <c r="J34" s="8"/>
      <c r="K34" s="188"/>
      <c r="L34" s="188"/>
      <c r="M34" s="212"/>
      <c r="N34" s="212"/>
      <c r="O34" s="398"/>
      <c r="P34" s="212"/>
      <c r="Q34" s="162"/>
      <c r="R34" s="162"/>
    </row>
    <row r="35" spans="1:18" ht="15" thickBot="1">
      <c r="A35" s="5" t="s">
        <v>38</v>
      </c>
      <c r="B35" s="185">
        <f aca="true" t="shared" si="8" ref="B35:I35">B33+B34</f>
        <v>434032834</v>
      </c>
      <c r="C35" s="185">
        <f t="shared" si="8"/>
        <v>415380823</v>
      </c>
      <c r="D35" s="168">
        <f t="shared" si="8"/>
        <v>1625349180</v>
      </c>
      <c r="E35" s="168">
        <f>E33+E34</f>
        <v>1883604592</v>
      </c>
      <c r="F35" s="401">
        <f>F33+F34</f>
        <v>241409215</v>
      </c>
      <c r="G35" s="168">
        <f>G33+G34</f>
        <v>241409215</v>
      </c>
      <c r="H35" s="173">
        <f t="shared" si="8"/>
        <v>0</v>
      </c>
      <c r="I35" s="173">
        <f t="shared" si="8"/>
        <v>291.26874487220067</v>
      </c>
      <c r="J35" s="24" t="s">
        <v>39</v>
      </c>
      <c r="K35" s="185">
        <f aca="true" t="shared" si="9" ref="K35:R35">K33+K34</f>
        <v>878129167</v>
      </c>
      <c r="L35" s="185">
        <f t="shared" si="9"/>
        <v>977754072</v>
      </c>
      <c r="M35" s="168">
        <f t="shared" si="9"/>
        <v>1625349180</v>
      </c>
      <c r="N35" s="168">
        <f>N33+N34</f>
        <v>1883604592</v>
      </c>
      <c r="O35" s="401">
        <f>O33+O34</f>
        <v>1077093144</v>
      </c>
      <c r="P35" s="168">
        <f>P33+P34</f>
        <v>1078549626</v>
      </c>
      <c r="Q35" s="173">
        <f t="shared" si="9"/>
        <v>0</v>
      </c>
      <c r="R35" s="173">
        <f t="shared" si="9"/>
        <v>0</v>
      </c>
    </row>
    <row r="36" ht="12.75">
      <c r="F36" s="303"/>
    </row>
  </sheetData>
  <sheetProtection selectLockedCells="1" selectUnlockedCells="1"/>
  <mergeCells count="24">
    <mergeCell ref="N6:N8"/>
    <mergeCell ref="O6:O8"/>
    <mergeCell ref="P6:R6"/>
    <mergeCell ref="E6:E8"/>
    <mergeCell ref="F6:F8"/>
    <mergeCell ref="B6:B8"/>
    <mergeCell ref="J6:J8"/>
    <mergeCell ref="K6:K8"/>
    <mergeCell ref="L6:L8"/>
    <mergeCell ref="M6:M8"/>
    <mergeCell ref="I7:I8"/>
    <mergeCell ref="D6:D8"/>
    <mergeCell ref="G7:G8"/>
    <mergeCell ref="H7:H8"/>
    <mergeCell ref="A2:R2"/>
    <mergeCell ref="A3:R3"/>
    <mergeCell ref="A4:R4"/>
    <mergeCell ref="P5:R5"/>
    <mergeCell ref="G6:I6"/>
    <mergeCell ref="C6:C8"/>
    <mergeCell ref="A6:A8"/>
    <mergeCell ref="P7:P8"/>
    <mergeCell ref="Q7:Q8"/>
    <mergeCell ref="R7:R8"/>
  </mergeCells>
  <printOptions horizontalCentered="1"/>
  <pageMargins left="0.5118110236220472" right="0.5118110236220472" top="0.6299212598425197" bottom="0.6299212598425197" header="0.5118110236220472" footer="0.5118110236220472"/>
  <pageSetup fitToHeight="1" fitToWidth="1" horizontalDpi="600" verticalDpi="600" orientation="landscape" paperSize="9" scale="49" r:id="rId1"/>
  <headerFooter alignWithMargins="0">
    <oddHeader>&amp;R4.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60" zoomScalePageLayoutView="0" workbookViewId="0" topLeftCell="A1">
      <selection activeCell="V15" sqref="V15"/>
    </sheetView>
  </sheetViews>
  <sheetFormatPr defaultColWidth="9.140625" defaultRowHeight="12.75"/>
  <cols>
    <col min="1" max="1" width="30.421875" style="1" customWidth="1"/>
    <col min="2" max="2" width="12.8515625" style="1" customWidth="1"/>
    <col min="3" max="3" width="11.57421875" style="1" customWidth="1"/>
    <col min="4" max="5" width="12.00390625" style="303" customWidth="1"/>
    <col min="6" max="6" width="12.00390625" style="1" customWidth="1"/>
    <col min="7" max="7" width="12.421875" style="1" customWidth="1"/>
    <col min="8" max="8" width="9.28125" style="1" customWidth="1"/>
    <col min="9" max="9" width="7.8515625" style="1" customWidth="1"/>
    <col min="10" max="10" width="33.140625" style="1" customWidth="1"/>
    <col min="11" max="11" width="12.8515625" style="1" customWidth="1"/>
    <col min="12" max="12" width="13.421875" style="2" customWidth="1"/>
    <col min="13" max="14" width="11.7109375" style="303" customWidth="1"/>
    <col min="15" max="15" width="11.7109375" style="1" customWidth="1"/>
    <col min="16" max="16" width="12.00390625" style="1" customWidth="1"/>
    <col min="17" max="17" width="8.8515625" style="1" customWidth="1"/>
    <col min="18" max="18" width="9.00390625" style="1" customWidth="1"/>
  </cols>
  <sheetData>
    <row r="1" ht="12.75">
      <c r="L1" s="3"/>
    </row>
    <row r="2" spans="1:18" ht="15.75">
      <c r="A2" s="508" t="s">
        <v>41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15.75">
      <c r="A3" s="508" t="s">
        <v>383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spans="1:18" ht="15.75">
      <c r="A4" s="508" t="s">
        <v>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2:18" ht="13.5" thickBot="1">
      <c r="L5"/>
      <c r="P5" s="529" t="s">
        <v>325</v>
      </c>
      <c r="Q5" s="529"/>
      <c r="R5" s="529"/>
    </row>
    <row r="6" spans="1:18" ht="12.75" customHeight="1">
      <c r="A6" s="510" t="s">
        <v>2</v>
      </c>
      <c r="B6" s="502" t="s">
        <v>356</v>
      </c>
      <c r="C6" s="502" t="s">
        <v>355</v>
      </c>
      <c r="D6" s="499" t="s">
        <v>354</v>
      </c>
      <c r="E6" s="499" t="s">
        <v>382</v>
      </c>
      <c r="F6" s="505" t="s">
        <v>393</v>
      </c>
      <c r="G6" s="517" t="s">
        <v>353</v>
      </c>
      <c r="H6" s="517"/>
      <c r="I6" s="517"/>
      <c r="J6" s="510" t="s">
        <v>6</v>
      </c>
      <c r="K6" s="502" t="s">
        <v>356</v>
      </c>
      <c r="L6" s="502" t="s">
        <v>355</v>
      </c>
      <c r="M6" s="499" t="s">
        <v>354</v>
      </c>
      <c r="N6" s="499" t="s">
        <v>382</v>
      </c>
      <c r="O6" s="505" t="s">
        <v>393</v>
      </c>
      <c r="P6" s="517" t="s">
        <v>353</v>
      </c>
      <c r="Q6" s="517"/>
      <c r="R6" s="517"/>
    </row>
    <row r="7" spans="1:18" ht="12.75">
      <c r="A7" s="511"/>
      <c r="B7" s="503"/>
      <c r="C7" s="503"/>
      <c r="D7" s="500"/>
      <c r="E7" s="500"/>
      <c r="F7" s="506"/>
      <c r="G7" s="518" t="s">
        <v>3</v>
      </c>
      <c r="H7" s="518" t="s">
        <v>4</v>
      </c>
      <c r="I7" s="513" t="s">
        <v>5</v>
      </c>
      <c r="J7" s="511"/>
      <c r="K7" s="503"/>
      <c r="L7" s="503"/>
      <c r="M7" s="500"/>
      <c r="N7" s="500"/>
      <c r="O7" s="506"/>
      <c r="P7" s="518" t="s">
        <v>3</v>
      </c>
      <c r="Q7" s="518" t="s">
        <v>4</v>
      </c>
      <c r="R7" s="513" t="s">
        <v>5</v>
      </c>
    </row>
    <row r="8" spans="1:18" ht="23.25" customHeight="1" thickBot="1">
      <c r="A8" s="512"/>
      <c r="B8" s="504"/>
      <c r="C8" s="504"/>
      <c r="D8" s="501"/>
      <c r="E8" s="501"/>
      <c r="F8" s="507"/>
      <c r="G8" s="519"/>
      <c r="H8" s="519"/>
      <c r="I8" s="514"/>
      <c r="J8" s="512"/>
      <c r="K8" s="504"/>
      <c r="L8" s="504"/>
      <c r="M8" s="501"/>
      <c r="N8" s="501"/>
      <c r="O8" s="507"/>
      <c r="P8" s="519"/>
      <c r="Q8" s="519"/>
      <c r="R8" s="514"/>
    </row>
    <row r="9" spans="1:18" ht="12.75">
      <c r="A9" s="4"/>
      <c r="B9" s="6"/>
      <c r="C9" s="6"/>
      <c r="D9" s="366"/>
      <c r="E9" s="366"/>
      <c r="F9" s="399"/>
      <c r="G9" s="6"/>
      <c r="H9" s="6"/>
      <c r="I9" s="6"/>
      <c r="J9" s="4"/>
      <c r="K9" s="6"/>
      <c r="L9" s="7"/>
      <c r="M9" s="368"/>
      <c r="N9" s="368"/>
      <c r="O9" s="392"/>
      <c r="P9" s="8"/>
      <c r="Q9" s="8"/>
      <c r="R9" s="9"/>
    </row>
    <row r="10" spans="1:18" ht="12.75">
      <c r="A10" s="4" t="s">
        <v>7</v>
      </c>
      <c r="B10" s="25"/>
      <c r="C10" s="25"/>
      <c r="D10" s="390"/>
      <c r="E10" s="390"/>
      <c r="F10" s="446"/>
      <c r="G10" s="25"/>
      <c r="H10" s="25"/>
      <c r="I10" s="25"/>
      <c r="J10" s="4" t="s">
        <v>8</v>
      </c>
      <c r="K10" s="12"/>
      <c r="L10" s="21"/>
      <c r="M10" s="369"/>
      <c r="N10" s="369"/>
      <c r="O10" s="393"/>
      <c r="P10" s="12"/>
      <c r="Q10" s="12"/>
      <c r="R10" s="13"/>
    </row>
    <row r="11" spans="1:18" ht="26.25">
      <c r="A11" s="14" t="s">
        <v>9</v>
      </c>
      <c r="B11" s="189">
        <v>15618775</v>
      </c>
      <c r="C11" s="189">
        <v>13376030</v>
      </c>
      <c r="D11" s="190">
        <f>'11.sz.mell.Kiadás OVI'!D9</f>
        <v>15403093</v>
      </c>
      <c r="E11" s="190">
        <f>'11.sz.mell.Kiadás OVI'!E9</f>
        <v>15403093</v>
      </c>
      <c r="F11" s="447">
        <f>'11.sz.mell.Kiadás OVI'!F9</f>
        <v>7601903</v>
      </c>
      <c r="G11" s="190">
        <f>'11.sz.mell.Kiadás OVI'!G9</f>
        <v>7601903</v>
      </c>
      <c r="H11" s="190">
        <f>'11.sz.mell.Kiadás OVI'!H9</f>
        <v>0</v>
      </c>
      <c r="I11" s="190">
        <f>'11.sz.mell.Kiadás OVI'!I9</f>
        <v>0</v>
      </c>
      <c r="J11" s="15" t="s">
        <v>10</v>
      </c>
      <c r="K11" s="186">
        <v>0</v>
      </c>
      <c r="L11" s="186">
        <v>0</v>
      </c>
      <c r="M11" s="179">
        <f>'8.sz.mell.Bevétel OVI'!D19</f>
        <v>0</v>
      </c>
      <c r="N11" s="179">
        <f>'8.sz.mell.Bevétel OVI'!E19</f>
        <v>0</v>
      </c>
      <c r="O11" s="394">
        <f>'8.sz.mell.Bevétel OVI'!F19</f>
        <v>0</v>
      </c>
      <c r="P11" s="179">
        <f>'8.sz.mell.Bevétel OVI'!F19</f>
        <v>0</v>
      </c>
      <c r="Q11" s="179">
        <f>'8.sz.mell.Bevétel OVI'!G19</f>
        <v>0</v>
      </c>
      <c r="R11" s="204"/>
    </row>
    <row r="12" spans="1:18" ht="25.5" customHeight="1">
      <c r="A12" s="16" t="s">
        <v>11</v>
      </c>
      <c r="B12" s="189">
        <v>2398753</v>
      </c>
      <c r="C12" s="189">
        <v>1784803</v>
      </c>
      <c r="D12" s="190">
        <f>'11.sz.mell.Kiadás OVI'!D10</f>
        <v>2002402</v>
      </c>
      <c r="E12" s="190">
        <f>'11.sz.mell.Kiadás OVI'!E10</f>
        <v>2002402</v>
      </c>
      <c r="F12" s="447">
        <f>'11.sz.mell.Kiadás OVI'!F10</f>
        <v>994745</v>
      </c>
      <c r="G12" s="190">
        <f>'11.sz.mell.Kiadás OVI'!G10</f>
        <v>994745</v>
      </c>
      <c r="H12" s="190">
        <f>'11.sz.mell.Kiadás OVI'!H10</f>
        <v>0</v>
      </c>
      <c r="I12" s="190">
        <f>'11.sz.mell.Kiadás OVI'!I10</f>
        <v>0</v>
      </c>
      <c r="J12" s="17" t="s">
        <v>12</v>
      </c>
      <c r="K12" s="186"/>
      <c r="L12" s="186"/>
      <c r="M12" s="179">
        <f>'8.sz.mell.Bevétel OVI'!D37</f>
        <v>0</v>
      </c>
      <c r="N12" s="179">
        <f>'8.sz.mell.Bevétel OVI'!E37</f>
        <v>0</v>
      </c>
      <c r="O12" s="394">
        <f>'8.sz.mell.Bevétel OVI'!F37</f>
        <v>0</v>
      </c>
      <c r="P12" s="179">
        <f>'8.sz.mell.Bevétel OVI'!F37</f>
        <v>0</v>
      </c>
      <c r="Q12" s="179">
        <f>'8.sz.mell.Bevétel OVI'!G37</f>
        <v>0</v>
      </c>
      <c r="R12" s="204"/>
    </row>
    <row r="13" spans="1:21" ht="14.25" customHeight="1">
      <c r="A13" s="14" t="s">
        <v>13</v>
      </c>
      <c r="B13" s="189">
        <v>4136976</v>
      </c>
      <c r="C13" s="189">
        <v>3832345</v>
      </c>
      <c r="D13" s="190">
        <f>'11.sz.mell.Kiadás OVI'!D11</f>
        <v>3832345</v>
      </c>
      <c r="E13" s="190">
        <f>'11.sz.mell.Kiadás OVI'!E11</f>
        <v>3665698</v>
      </c>
      <c r="F13" s="447">
        <f>'11.sz.mell.Kiadás OVI'!F11</f>
        <v>2007028</v>
      </c>
      <c r="G13" s="190">
        <f>'11.sz.mell.Kiadás OVI'!G11</f>
        <v>2007028</v>
      </c>
      <c r="H13" s="190">
        <f>'11.sz.mell.Kiadás OVI'!H11</f>
        <v>0</v>
      </c>
      <c r="I13" s="190">
        <f>'11.sz.mell.Kiadás OVI'!I11</f>
        <v>0</v>
      </c>
      <c r="J13" s="15" t="s">
        <v>14</v>
      </c>
      <c r="K13" s="186"/>
      <c r="L13" s="186"/>
      <c r="M13" s="179">
        <f>'8.sz.mell.Bevétel OVI'!D48</f>
        <v>0</v>
      </c>
      <c r="N13" s="179">
        <f>'8.sz.mell.Bevétel OVI'!E48</f>
        <v>0</v>
      </c>
      <c r="O13" s="394">
        <f>'8.sz.mell. Bevétel OVI'!F48</f>
        <v>11926</v>
      </c>
      <c r="P13" s="179">
        <f>'8.sz.mell.Bevétel OVI'!F48</f>
        <v>0</v>
      </c>
      <c r="Q13" s="179">
        <f>'8.sz.mell.Bevétel OVI'!G48</f>
        <v>0</v>
      </c>
      <c r="R13" s="204"/>
      <c r="S13" s="18"/>
      <c r="T13" s="19"/>
      <c r="U13" s="18"/>
    </row>
    <row r="14" spans="1:18" ht="15">
      <c r="A14" s="14" t="s">
        <v>15</v>
      </c>
      <c r="B14" s="189"/>
      <c r="C14" s="189"/>
      <c r="D14" s="190">
        <f>'11.sz.mell.Kiadás OVI'!D12</f>
        <v>0</v>
      </c>
      <c r="E14" s="190">
        <f>'11.sz.mell.Kiadás OVI'!E12</f>
        <v>0</v>
      </c>
      <c r="F14" s="447">
        <f>'11.sz.mell.Kiadás OVI'!F12</f>
        <v>0</v>
      </c>
      <c r="G14" s="190">
        <f>'11.sz.mell.Kiadás OVI'!G12</f>
        <v>0</v>
      </c>
      <c r="H14" s="190">
        <f>'11.sz.mell.Kiadás OVI'!H12</f>
        <v>0</v>
      </c>
      <c r="I14" s="190">
        <f>'11.sz.mell.Kiadás OVI'!I12</f>
        <v>0</v>
      </c>
      <c r="J14" s="14" t="s">
        <v>16</v>
      </c>
      <c r="K14" s="186">
        <v>50000</v>
      </c>
      <c r="L14" s="186">
        <v>1004428</v>
      </c>
      <c r="M14" s="179">
        <f>'8.sz.mell.Bevétel OVI'!D58</f>
        <v>0</v>
      </c>
      <c r="N14" s="179">
        <f>'8.sz.mell.Bevétel OVI'!E58</f>
        <v>0</v>
      </c>
      <c r="O14" s="394">
        <f>'8.sz.mell.Bevétel OVI'!F58</f>
        <v>0</v>
      </c>
      <c r="P14" s="179">
        <f>'8.sz.mell.Bevétel OVI'!F58</f>
        <v>0</v>
      </c>
      <c r="Q14" s="179">
        <f>'8.sz.mell.Bevétel OVI'!G58</f>
        <v>0</v>
      </c>
      <c r="R14" s="204"/>
    </row>
    <row r="15" spans="1:21" ht="15">
      <c r="A15" s="14" t="s">
        <v>17</v>
      </c>
      <c r="B15" s="189">
        <v>2473260</v>
      </c>
      <c r="C15" s="189"/>
      <c r="D15" s="190">
        <f>'11.sz.mell.Kiadás OVI'!D20</f>
        <v>0</v>
      </c>
      <c r="E15" s="190">
        <f>'11.sz.mell.Kiadás OVI'!E20</f>
        <v>0</v>
      </c>
      <c r="F15" s="447">
        <f>'11.sz.mell.Kiadás OVI'!F20</f>
        <v>0</v>
      </c>
      <c r="G15" s="190">
        <f>'11.sz.mell.Kiadás OVI'!G20</f>
        <v>0</v>
      </c>
      <c r="H15" s="190">
        <f>'11.sz.mell.Kiadás OVI'!H20</f>
        <v>0</v>
      </c>
      <c r="I15" s="190">
        <f>'11.sz.mell.Kiadás OVI'!I20</f>
        <v>0</v>
      </c>
      <c r="J15" s="17"/>
      <c r="K15" s="186"/>
      <c r="L15" s="186"/>
      <c r="M15" s="179"/>
      <c r="N15" s="179"/>
      <c r="O15" s="394"/>
      <c r="P15" s="179"/>
      <c r="Q15" s="179"/>
      <c r="R15" s="204"/>
      <c r="U15" s="20"/>
    </row>
    <row r="16" spans="1:18" ht="15.75" customHeight="1">
      <c r="A16" s="14" t="s">
        <v>18</v>
      </c>
      <c r="B16" s="189"/>
      <c r="C16" s="189"/>
      <c r="D16" s="190"/>
      <c r="E16" s="190"/>
      <c r="F16" s="447"/>
      <c r="G16" s="190"/>
      <c r="H16" s="190"/>
      <c r="I16" s="190"/>
      <c r="J16" s="15"/>
      <c r="K16" s="186"/>
      <c r="L16" s="186"/>
      <c r="M16" s="179"/>
      <c r="N16" s="179"/>
      <c r="O16" s="394"/>
      <c r="P16" s="179"/>
      <c r="Q16" s="179"/>
      <c r="R16" s="204"/>
    </row>
    <row r="17" spans="1:18" ht="14.25">
      <c r="A17" s="4" t="s">
        <v>19</v>
      </c>
      <c r="B17" s="191">
        <f>SUM(B11:B16)</f>
        <v>24627764</v>
      </c>
      <c r="C17" s="191">
        <f>SUM(C11:C16)</f>
        <v>18993178</v>
      </c>
      <c r="D17" s="194">
        <f>SUM(D11:D15)</f>
        <v>21237840</v>
      </c>
      <c r="E17" s="194">
        <f>SUM(E11:E15)</f>
        <v>21071193</v>
      </c>
      <c r="F17" s="448">
        <f>SUM(F11:F15)</f>
        <v>10603676</v>
      </c>
      <c r="G17" s="192">
        <f>SUM(G11:G16)</f>
        <v>10603676</v>
      </c>
      <c r="H17" s="192">
        <f>SUM(H11:H16)</f>
        <v>0</v>
      </c>
      <c r="I17" s="192">
        <f>SUM(I11:I16)</f>
        <v>0</v>
      </c>
      <c r="J17" s="11" t="s">
        <v>20</v>
      </c>
      <c r="K17" s="181">
        <f aca="true" t="shared" si="0" ref="K17:R17">SUM(K11:K16)</f>
        <v>50000</v>
      </c>
      <c r="L17" s="181">
        <f t="shared" si="0"/>
        <v>1004428</v>
      </c>
      <c r="M17" s="205">
        <f t="shared" si="0"/>
        <v>0</v>
      </c>
      <c r="N17" s="205">
        <f>SUM(N11:N16)</f>
        <v>0</v>
      </c>
      <c r="O17" s="395">
        <f>SUM(O11:O16)</f>
        <v>11926</v>
      </c>
      <c r="P17" s="205">
        <f t="shared" si="0"/>
        <v>0</v>
      </c>
      <c r="Q17" s="205">
        <f t="shared" si="0"/>
        <v>0</v>
      </c>
      <c r="R17" s="206">
        <f t="shared" si="0"/>
        <v>0</v>
      </c>
    </row>
    <row r="18" spans="1:18" ht="15">
      <c r="A18" s="14"/>
      <c r="B18" s="189"/>
      <c r="C18" s="189"/>
      <c r="D18" s="190"/>
      <c r="E18" s="190"/>
      <c r="F18" s="447"/>
      <c r="G18" s="193"/>
      <c r="H18" s="193"/>
      <c r="I18" s="193"/>
      <c r="J18" s="17"/>
      <c r="K18" s="186"/>
      <c r="L18" s="186"/>
      <c r="M18" s="179"/>
      <c r="N18" s="179"/>
      <c r="O18" s="394"/>
      <c r="P18" s="179"/>
      <c r="Q18" s="179"/>
      <c r="R18" s="204"/>
    </row>
    <row r="19" spans="1:18" ht="15">
      <c r="A19" s="4" t="s">
        <v>21</v>
      </c>
      <c r="B19" s="189"/>
      <c r="C19" s="189"/>
      <c r="D19" s="190"/>
      <c r="E19" s="190"/>
      <c r="F19" s="447"/>
      <c r="G19" s="193"/>
      <c r="H19" s="193"/>
      <c r="I19" s="193"/>
      <c r="J19" s="11" t="s">
        <v>22</v>
      </c>
      <c r="K19" s="186"/>
      <c r="L19" s="186"/>
      <c r="M19" s="179"/>
      <c r="N19" s="179"/>
      <c r="O19" s="394"/>
      <c r="P19" s="179"/>
      <c r="Q19" s="179"/>
      <c r="R19" s="204"/>
    </row>
    <row r="20" spans="1:18" ht="26.25">
      <c r="A20" s="14" t="s">
        <v>23</v>
      </c>
      <c r="B20" s="189"/>
      <c r="C20" s="189"/>
      <c r="D20" s="190"/>
      <c r="E20" s="190"/>
      <c r="F20" s="447"/>
      <c r="G20" s="193"/>
      <c r="H20" s="193"/>
      <c r="I20" s="193"/>
      <c r="J20" s="15" t="s">
        <v>24</v>
      </c>
      <c r="K20" s="186"/>
      <c r="L20" s="186"/>
      <c r="M20" s="179">
        <f>'8.sz.mell.Bevétel OVI'!D25</f>
        <v>0</v>
      </c>
      <c r="N20" s="179">
        <f>'8.sz.mell.Bevétel OVI'!E25</f>
        <v>0</v>
      </c>
      <c r="O20" s="394">
        <f>'8.sz.mell.Bevétel OVI'!F25</f>
        <v>0</v>
      </c>
      <c r="P20" s="179">
        <f>'8.sz.mell.Bevétel OVI'!F25</f>
        <v>0</v>
      </c>
      <c r="Q20" s="179">
        <f>'8.sz.mell.Bevétel OVI'!G25</f>
        <v>0</v>
      </c>
      <c r="R20" s="204"/>
    </row>
    <row r="21" spans="1:18" ht="15">
      <c r="A21" s="14" t="s">
        <v>25</v>
      </c>
      <c r="B21" s="189">
        <v>623345</v>
      </c>
      <c r="C21" s="189">
        <v>80276</v>
      </c>
      <c r="D21" s="190">
        <f>'11.sz.mell.Kiadás OVI'!D21</f>
        <v>0</v>
      </c>
      <c r="E21" s="190">
        <f>'11.sz.mell.Kiadás OVI'!E21</f>
        <v>166647</v>
      </c>
      <c r="F21" s="447">
        <f>'11.sz.mell.Kiadás OVI'!F21</f>
        <v>166647</v>
      </c>
      <c r="G21" s="190">
        <f>'11.sz.mell.Kiadás OVI'!G21</f>
        <v>166647</v>
      </c>
      <c r="H21" s="190">
        <f>'11.sz.mell.Kiadás OVI'!H21</f>
        <v>0</v>
      </c>
      <c r="I21" s="190">
        <f>'11.sz.mell.Kiadás OVI'!I21</f>
        <v>0</v>
      </c>
      <c r="J21" s="17" t="s">
        <v>26</v>
      </c>
      <c r="K21" s="186"/>
      <c r="L21" s="186"/>
      <c r="M21" s="179">
        <f>'8.sz.mell.Bevétel OVI'!D54</f>
        <v>0</v>
      </c>
      <c r="N21" s="179">
        <f>'8.sz.mell.Bevétel OVI'!E54</f>
        <v>0</v>
      </c>
      <c r="O21" s="394">
        <f>'8.sz.mell.Bevétel OVI'!F54</f>
        <v>0</v>
      </c>
      <c r="P21" s="179">
        <f>'8.sz.mell.Bevétel OVI'!F54</f>
        <v>0</v>
      </c>
      <c r="Q21" s="179">
        <f>'8.sz.mell.Bevétel OVI'!G54</f>
        <v>0</v>
      </c>
      <c r="R21" s="204"/>
    </row>
    <row r="22" spans="1:18" ht="15">
      <c r="A22" s="14" t="s">
        <v>27</v>
      </c>
      <c r="B22" s="189"/>
      <c r="C22" s="189">
        <v>845185</v>
      </c>
      <c r="D22" s="190">
        <f>'11.sz.mell.Kiadás OVI'!D22</f>
        <v>0</v>
      </c>
      <c r="E22" s="190">
        <f>'11.sz.mell.Kiadás OVI'!E22</f>
        <v>0</v>
      </c>
      <c r="F22" s="447">
        <f>'11.sz.mell.Kiadás OVI'!F22</f>
        <v>0</v>
      </c>
      <c r="G22" s="190">
        <f>'11.sz.mell.Kiadás OVI'!G22</f>
        <v>0</v>
      </c>
      <c r="H22" s="190">
        <f>'11.sz.mell.Kiadás OVI'!H22</f>
        <v>0</v>
      </c>
      <c r="I22" s="190">
        <f>'11.sz.mell.Kiadás OVI'!I22</f>
        <v>0</v>
      </c>
      <c r="J22" s="17" t="s">
        <v>28</v>
      </c>
      <c r="K22" s="186"/>
      <c r="L22" s="186"/>
      <c r="M22" s="179">
        <f>'8.sz.mell.Bevétel OVI'!D62</f>
        <v>0</v>
      </c>
      <c r="N22" s="179">
        <f>'8.sz.mell.Bevétel OVI'!E62</f>
        <v>0</v>
      </c>
      <c r="O22" s="394">
        <f>'8.sz.mell.Bevétel OVI'!F62</f>
        <v>0</v>
      </c>
      <c r="P22" s="179">
        <f>'8.sz.mell.Bevétel OVI'!F62</f>
        <v>0</v>
      </c>
      <c r="Q22" s="179">
        <f>'8.sz.mell.Bevétel OVI'!G62</f>
        <v>0</v>
      </c>
      <c r="R22" s="204"/>
    </row>
    <row r="23" spans="1:18" ht="15" customHeight="1">
      <c r="A23" s="14" t="s">
        <v>29</v>
      </c>
      <c r="B23" s="189"/>
      <c r="C23" s="189"/>
      <c r="D23" s="190">
        <f>'11.sz.mell.Kiadás OVI'!D28</f>
        <v>0</v>
      </c>
      <c r="E23" s="190">
        <f>'11.sz.mell.Kiadás OVI'!E28</f>
        <v>0</v>
      </c>
      <c r="F23" s="447">
        <f>'11.sz.mell.Kiadás OVI'!F28</f>
        <v>0</v>
      </c>
      <c r="G23" s="190">
        <f>'11.sz.mell.Kiadás OVI'!G28</f>
        <v>0</v>
      </c>
      <c r="H23" s="190">
        <f>'11.sz.mell.Kiadás OVI'!H28</f>
        <v>0</v>
      </c>
      <c r="I23" s="190">
        <f>'11.sz.mell.Kiadás OVI'!I28</f>
        <v>0</v>
      </c>
      <c r="J23" s="15"/>
      <c r="K23" s="186"/>
      <c r="L23" s="186"/>
      <c r="M23" s="179"/>
      <c r="N23" s="179"/>
      <c r="O23" s="394"/>
      <c r="P23" s="179"/>
      <c r="Q23" s="179"/>
      <c r="R23" s="204"/>
    </row>
    <row r="24" spans="1:18" ht="14.25">
      <c r="A24" s="4" t="s">
        <v>30</v>
      </c>
      <c r="B24" s="191">
        <f aca="true" t="shared" si="1" ref="B24:I24">SUM(B20:B23)</f>
        <v>623345</v>
      </c>
      <c r="C24" s="191">
        <f t="shared" si="1"/>
        <v>925461</v>
      </c>
      <c r="D24" s="194">
        <f t="shared" si="1"/>
        <v>0</v>
      </c>
      <c r="E24" s="194">
        <f>SUM(E20:E23)</f>
        <v>166647</v>
      </c>
      <c r="F24" s="448">
        <f>SUM(F20:F23)</f>
        <v>166647</v>
      </c>
      <c r="G24" s="194">
        <f t="shared" si="1"/>
        <v>166647</v>
      </c>
      <c r="H24" s="194">
        <f t="shared" si="1"/>
        <v>0</v>
      </c>
      <c r="I24" s="194">
        <f t="shared" si="1"/>
        <v>0</v>
      </c>
      <c r="J24" s="11" t="s">
        <v>31</v>
      </c>
      <c r="K24" s="181">
        <f aca="true" t="shared" si="2" ref="K24:R24">SUM(K20:K23)</f>
        <v>0</v>
      </c>
      <c r="L24" s="181">
        <f t="shared" si="2"/>
        <v>0</v>
      </c>
      <c r="M24" s="205">
        <f t="shared" si="2"/>
        <v>0</v>
      </c>
      <c r="N24" s="205">
        <f>SUM(N20:N23)</f>
        <v>0</v>
      </c>
      <c r="O24" s="395">
        <f>SUM(O20:O23)</f>
        <v>0</v>
      </c>
      <c r="P24" s="205">
        <f t="shared" si="2"/>
        <v>0</v>
      </c>
      <c r="Q24" s="205">
        <f t="shared" si="2"/>
        <v>0</v>
      </c>
      <c r="R24" s="206">
        <f t="shared" si="2"/>
        <v>0</v>
      </c>
    </row>
    <row r="25" spans="1:18" ht="15">
      <c r="A25" s="14"/>
      <c r="B25" s="189"/>
      <c r="C25" s="189"/>
      <c r="D25" s="190"/>
      <c r="E25" s="190"/>
      <c r="F25" s="447"/>
      <c r="G25" s="193"/>
      <c r="H25" s="193"/>
      <c r="I25" s="193"/>
      <c r="J25" s="17"/>
      <c r="K25" s="186"/>
      <c r="L25" s="186"/>
      <c r="M25" s="179"/>
      <c r="N25" s="179"/>
      <c r="O25" s="394"/>
      <c r="P25" s="179"/>
      <c r="Q25" s="179"/>
      <c r="R25" s="204"/>
    </row>
    <row r="26" spans="1:18" ht="14.25">
      <c r="A26" s="4" t="s">
        <v>32</v>
      </c>
      <c r="B26" s="191">
        <f aca="true" t="shared" si="3" ref="B26:I26">B17+B24</f>
        <v>25251109</v>
      </c>
      <c r="C26" s="191">
        <f t="shared" si="3"/>
        <v>19918639</v>
      </c>
      <c r="D26" s="194">
        <f t="shared" si="3"/>
        <v>21237840</v>
      </c>
      <c r="E26" s="194">
        <f>E17+E24</f>
        <v>21237840</v>
      </c>
      <c r="F26" s="448">
        <f>F17+F24</f>
        <v>10770323</v>
      </c>
      <c r="G26" s="192">
        <f t="shared" si="3"/>
        <v>10770323</v>
      </c>
      <c r="H26" s="192">
        <f t="shared" si="3"/>
        <v>0</v>
      </c>
      <c r="I26" s="192">
        <f t="shared" si="3"/>
        <v>0</v>
      </c>
      <c r="J26" s="11" t="s">
        <v>33</v>
      </c>
      <c r="K26" s="181">
        <f aca="true" t="shared" si="4" ref="K26:R26">K17+K24</f>
        <v>50000</v>
      </c>
      <c r="L26" s="181">
        <f t="shared" si="4"/>
        <v>1004428</v>
      </c>
      <c r="M26" s="205">
        <f t="shared" si="4"/>
        <v>0</v>
      </c>
      <c r="N26" s="205">
        <f>N17+N24</f>
        <v>0</v>
      </c>
      <c r="O26" s="395">
        <f>O17+O24</f>
        <v>11926</v>
      </c>
      <c r="P26" s="205">
        <f t="shared" si="4"/>
        <v>0</v>
      </c>
      <c r="Q26" s="205">
        <f t="shared" si="4"/>
        <v>0</v>
      </c>
      <c r="R26" s="206">
        <f t="shared" si="4"/>
        <v>0</v>
      </c>
    </row>
    <row r="27" spans="1:18" ht="15">
      <c r="A27" s="14" t="s">
        <v>34</v>
      </c>
      <c r="B27" s="189"/>
      <c r="C27" s="189"/>
      <c r="D27" s="190"/>
      <c r="E27" s="190"/>
      <c r="F27" s="447"/>
      <c r="G27" s="193"/>
      <c r="H27" s="193"/>
      <c r="I27" s="193"/>
      <c r="J27" s="69" t="s">
        <v>35</v>
      </c>
      <c r="K27" s="186">
        <f>K28+K30</f>
        <v>25325221</v>
      </c>
      <c r="L27" s="186">
        <v>19198503</v>
      </c>
      <c r="M27" s="179">
        <f>'8.sz.mell.Bevétel OVI'!D68</f>
        <v>21237840</v>
      </c>
      <c r="N27" s="179">
        <f>'8.sz.mell.Bevétel OVI'!E68</f>
        <v>21237840</v>
      </c>
      <c r="O27" s="394">
        <f>'8.sz.mell. Bevétel OVI'!F68</f>
        <v>10880490</v>
      </c>
      <c r="P27" s="179">
        <f>'8.sz.mell.Bevétel OVI'!F68</f>
        <v>21237840</v>
      </c>
      <c r="Q27" s="179">
        <f>'8.sz.mell.Bevétel OVI'!G67</f>
        <v>0</v>
      </c>
      <c r="R27" s="204"/>
    </row>
    <row r="28" spans="1:18" ht="15">
      <c r="A28" s="68"/>
      <c r="B28" s="195"/>
      <c r="C28" s="195"/>
      <c r="D28" s="391"/>
      <c r="E28" s="391"/>
      <c r="F28" s="449"/>
      <c r="G28" s="196"/>
      <c r="H28" s="196"/>
      <c r="I28" s="197"/>
      <c r="J28" s="70" t="s">
        <v>314</v>
      </c>
      <c r="K28" s="187">
        <v>3219611</v>
      </c>
      <c r="L28" s="187">
        <v>124114</v>
      </c>
      <c r="M28" s="207">
        <f>'8.sz.mell.Bevétel OVI'!D65</f>
        <v>283842</v>
      </c>
      <c r="N28" s="207">
        <f>'8.sz.mell.Bevétel OVI'!E65</f>
        <v>283842</v>
      </c>
      <c r="O28" s="396">
        <f>'8.sz.mell.Bevétel OVI'!F65</f>
        <v>283842</v>
      </c>
      <c r="P28" s="207">
        <f>'8.sz.mell.Bevétel OVI'!F65</f>
        <v>283842</v>
      </c>
      <c r="Q28" s="207">
        <f>'8.sz.mell.Bevétel OVI'!G65</f>
        <v>0</v>
      </c>
      <c r="R28" s="208"/>
    </row>
    <row r="29" spans="1:18" ht="15">
      <c r="A29" s="68"/>
      <c r="B29" s="195"/>
      <c r="C29" s="195"/>
      <c r="D29" s="391"/>
      <c r="E29" s="391"/>
      <c r="F29" s="449"/>
      <c r="G29" s="196"/>
      <c r="H29" s="196"/>
      <c r="I29" s="197"/>
      <c r="J29" s="71" t="s">
        <v>315</v>
      </c>
      <c r="K29" s="187"/>
      <c r="L29" s="187"/>
      <c r="M29" s="207"/>
      <c r="N29" s="207"/>
      <c r="O29" s="396"/>
      <c r="P29" s="207"/>
      <c r="Q29" s="207"/>
      <c r="R29" s="208"/>
    </row>
    <row r="30" spans="1:18" ht="15">
      <c r="A30" s="68"/>
      <c r="B30" s="195"/>
      <c r="C30" s="195"/>
      <c r="D30" s="391"/>
      <c r="E30" s="391"/>
      <c r="F30" s="449"/>
      <c r="G30" s="196"/>
      <c r="H30" s="196"/>
      <c r="I30" s="197"/>
      <c r="J30" s="71" t="s">
        <v>316</v>
      </c>
      <c r="K30" s="187">
        <v>22105610</v>
      </c>
      <c r="L30" s="187">
        <v>19198053</v>
      </c>
      <c r="M30" s="207">
        <f>'8.sz.mell.Bevétel OVI'!D67</f>
        <v>20953998</v>
      </c>
      <c r="N30" s="207">
        <f>'8.sz.mell.Bevétel OVI'!E67</f>
        <v>20953998</v>
      </c>
      <c r="O30" s="396">
        <f>'8.sz.mell. Bevétel OVI'!F67</f>
        <v>10596648</v>
      </c>
      <c r="P30" s="207">
        <f>'8.sz.mell.Bevétel OVI'!F67</f>
        <v>20953998</v>
      </c>
      <c r="Q30" s="207">
        <f>'8.sz.mell.Bevétel OVI'!G66</f>
        <v>0</v>
      </c>
      <c r="R30" s="208"/>
    </row>
    <row r="31" spans="1:18" ht="15">
      <c r="A31" s="68"/>
      <c r="B31" s="195"/>
      <c r="C31" s="195"/>
      <c r="D31" s="391"/>
      <c r="E31" s="391"/>
      <c r="F31" s="449"/>
      <c r="G31" s="196"/>
      <c r="H31" s="196"/>
      <c r="I31" s="197"/>
      <c r="J31" s="71" t="s">
        <v>317</v>
      </c>
      <c r="K31" s="187"/>
      <c r="L31" s="187"/>
      <c r="M31" s="207"/>
      <c r="N31" s="207"/>
      <c r="O31" s="396"/>
      <c r="P31" s="207"/>
      <c r="Q31" s="207"/>
      <c r="R31" s="208"/>
    </row>
    <row r="32" spans="1:18" ht="14.25">
      <c r="A32" s="22" t="s">
        <v>36</v>
      </c>
      <c r="B32" s="198">
        <f>B26+B27</f>
        <v>25251109</v>
      </c>
      <c r="C32" s="198">
        <f>C26+C27</f>
        <v>19918639</v>
      </c>
      <c r="D32" s="199">
        <f>'11.sz.mell.Kiadás OVI'!D32</f>
        <v>21237840</v>
      </c>
      <c r="E32" s="199">
        <f>'11.sz.mell.Kiadás OVI'!E32</f>
        <v>21237840</v>
      </c>
      <c r="F32" s="450">
        <f>'11.sz.mell.Kiadás OVI'!F32</f>
        <v>10770323</v>
      </c>
      <c r="G32" s="199">
        <f>'11.sz.mell.Kiadás OVI'!G32</f>
        <v>10770323</v>
      </c>
      <c r="H32" s="199">
        <f>'11.sz.mell.Kiadás OVI'!H32</f>
        <v>0</v>
      </c>
      <c r="I32" s="199">
        <f>'11.sz.mell.Kiadás OVI'!I32</f>
        <v>0</v>
      </c>
      <c r="J32" s="23" t="s">
        <v>37</v>
      </c>
      <c r="K32" s="209">
        <f aca="true" t="shared" si="5" ref="K32:R32">K26+K27</f>
        <v>25375221</v>
      </c>
      <c r="L32" s="209">
        <f t="shared" si="5"/>
        <v>20202931</v>
      </c>
      <c r="M32" s="210">
        <f t="shared" si="5"/>
        <v>21237840</v>
      </c>
      <c r="N32" s="210">
        <f>N26+N27</f>
        <v>21237840</v>
      </c>
      <c r="O32" s="397">
        <f>O26+O27</f>
        <v>10892416</v>
      </c>
      <c r="P32" s="210">
        <f t="shared" si="5"/>
        <v>21237840</v>
      </c>
      <c r="Q32" s="210">
        <f t="shared" si="5"/>
        <v>0</v>
      </c>
      <c r="R32" s="211">
        <f t="shared" si="5"/>
        <v>0</v>
      </c>
    </row>
    <row r="33" spans="1:18" ht="15">
      <c r="A33" s="14"/>
      <c r="B33" s="200"/>
      <c r="C33" s="200"/>
      <c r="D33" s="201"/>
      <c r="E33" s="201"/>
      <c r="F33" s="451"/>
      <c r="G33" s="201"/>
      <c r="H33" s="201"/>
      <c r="I33" s="201"/>
      <c r="J33" s="8"/>
      <c r="K33" s="188"/>
      <c r="L33" s="188"/>
      <c r="M33" s="212"/>
      <c r="N33" s="212"/>
      <c r="O33" s="398"/>
      <c r="P33" s="212"/>
      <c r="Q33" s="212"/>
      <c r="R33" s="166"/>
    </row>
    <row r="34" spans="1:18" ht="15" thickBot="1">
      <c r="A34" s="5" t="s">
        <v>38</v>
      </c>
      <c r="B34" s="202">
        <f>B32+B33</f>
        <v>25251109</v>
      </c>
      <c r="C34" s="202">
        <f>C32+C33</f>
        <v>19918639</v>
      </c>
      <c r="D34" s="203">
        <f>'11.sz.mell.Kiadás OVI'!D34</f>
        <v>21237840</v>
      </c>
      <c r="E34" s="203">
        <f>'11.sz.mell.Kiadás OVI'!E34</f>
        <v>21237840</v>
      </c>
      <c r="F34" s="452">
        <f>'11.sz.mell.Kiadás OVI'!F34</f>
        <v>10770323</v>
      </c>
      <c r="G34" s="203">
        <f>'11.sz.mell.Kiadás OVI'!G34</f>
        <v>10770323</v>
      </c>
      <c r="H34" s="203">
        <f>'11.sz.mell.Kiadás OVI'!H34</f>
        <v>0</v>
      </c>
      <c r="I34" s="203">
        <f>'11.sz.mell.Kiadás OVI'!I34</f>
        <v>0</v>
      </c>
      <c r="J34" s="24" t="s">
        <v>39</v>
      </c>
      <c r="K34" s="213">
        <f aca="true" t="shared" si="6" ref="K34:R34">K32+K33</f>
        <v>25375221</v>
      </c>
      <c r="L34" s="213">
        <f t="shared" si="6"/>
        <v>20202931</v>
      </c>
      <c r="M34" s="168">
        <f t="shared" si="6"/>
        <v>21237840</v>
      </c>
      <c r="N34" s="168">
        <f>N32+N33</f>
        <v>21237840</v>
      </c>
      <c r="O34" s="401">
        <f>O32+O33</f>
        <v>10892416</v>
      </c>
      <c r="P34" s="168">
        <f t="shared" si="6"/>
        <v>21237840</v>
      </c>
      <c r="Q34" s="168">
        <f t="shared" si="6"/>
        <v>0</v>
      </c>
      <c r="R34" s="169">
        <f t="shared" si="6"/>
        <v>0</v>
      </c>
    </row>
  </sheetData>
  <sheetProtection selectLockedCells="1" selectUnlockedCells="1"/>
  <mergeCells count="24">
    <mergeCell ref="N6:N8"/>
    <mergeCell ref="O6:O8"/>
    <mergeCell ref="P6:R6"/>
    <mergeCell ref="E6:E8"/>
    <mergeCell ref="F6:F8"/>
    <mergeCell ref="B6:B8"/>
    <mergeCell ref="J6:J8"/>
    <mergeCell ref="K6:K8"/>
    <mergeCell ref="L6:L8"/>
    <mergeCell ref="M6:M8"/>
    <mergeCell ref="I7:I8"/>
    <mergeCell ref="D6:D8"/>
    <mergeCell ref="G7:G8"/>
    <mergeCell ref="H7:H8"/>
    <mergeCell ref="A2:R2"/>
    <mergeCell ref="A3:R3"/>
    <mergeCell ref="A4:R4"/>
    <mergeCell ref="P5:R5"/>
    <mergeCell ref="G6:I6"/>
    <mergeCell ref="C6:C8"/>
    <mergeCell ref="A6:A8"/>
    <mergeCell ref="P7:P8"/>
    <mergeCell ref="Q7:Q8"/>
    <mergeCell ref="R7:R8"/>
  </mergeCells>
  <printOptions horizontalCentered="1"/>
  <pageMargins left="0.5118110236220472" right="0.5118110236220472" top="0.6299212598425197" bottom="0.6299212598425197" header="0.5118110236220472" footer="0.5118110236220472"/>
  <pageSetup horizontalDpi="600" verticalDpi="600" orientation="landscape" paperSize="9" scale="56" r:id="rId1"/>
  <headerFooter alignWithMargins="0">
    <oddHeader>&amp;R5.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70"/>
  <sheetViews>
    <sheetView zoomScalePageLayoutView="0" workbookViewId="0" topLeftCell="A52">
      <selection activeCell="J5" sqref="J5:J70"/>
    </sheetView>
  </sheetViews>
  <sheetFormatPr defaultColWidth="9.140625" defaultRowHeight="12.75"/>
  <cols>
    <col min="1" max="1" width="6.28125" style="29" customWidth="1"/>
    <col min="2" max="2" width="69.7109375" style="29" customWidth="1"/>
    <col min="3" max="3" width="9.28125" style="30" customWidth="1"/>
    <col min="4" max="5" width="16.7109375" style="377" customWidth="1"/>
    <col min="6" max="6" width="16.7109375" style="29" customWidth="1"/>
    <col min="7" max="7" width="15.421875" style="377" customWidth="1"/>
    <col min="8" max="8" width="12.8515625" style="29" customWidth="1"/>
    <col min="9" max="9" width="12.00390625" style="29" customWidth="1"/>
    <col min="10" max="10" width="9.57421875" style="29" customWidth="1"/>
    <col min="11" max="19" width="2.7109375" style="29" customWidth="1"/>
    <col min="20" max="225" width="9.140625" style="29" customWidth="1"/>
  </cols>
  <sheetData>
    <row r="1" spans="1:9" ht="15.75" customHeight="1">
      <c r="A1" s="530" t="s">
        <v>0</v>
      </c>
      <c r="B1" s="530"/>
      <c r="C1" s="530"/>
      <c r="D1" s="530"/>
      <c r="E1" s="530"/>
      <c r="F1" s="530"/>
      <c r="G1" s="530"/>
      <c r="H1" s="530"/>
      <c r="I1" s="530"/>
    </row>
    <row r="2" spans="1:9" ht="15.75" customHeight="1">
      <c r="A2" s="530" t="s">
        <v>352</v>
      </c>
      <c r="B2" s="530"/>
      <c r="C2" s="530"/>
      <c r="D2" s="530"/>
      <c r="E2" s="530"/>
      <c r="F2" s="530"/>
      <c r="G2" s="530"/>
      <c r="H2" s="530"/>
      <c r="I2" s="530"/>
    </row>
    <row r="3" spans="1:9" ht="15.75" customHeight="1">
      <c r="A3" s="530" t="s">
        <v>386</v>
      </c>
      <c r="B3" s="530"/>
      <c r="C3" s="530"/>
      <c r="D3" s="530"/>
      <c r="E3" s="530"/>
      <c r="F3" s="530"/>
      <c r="G3" s="530"/>
      <c r="H3" s="530"/>
      <c r="I3" s="530"/>
    </row>
    <row r="4" spans="1:9" ht="15.75" customHeight="1" thickBot="1">
      <c r="A4" s="531" t="s">
        <v>325</v>
      </c>
      <c r="B4" s="531"/>
      <c r="C4" s="531"/>
      <c r="D4" s="531"/>
      <c r="E4" s="531"/>
      <c r="F4" s="531"/>
      <c r="G4" s="531"/>
      <c r="H4" s="531"/>
      <c r="I4" s="531"/>
    </row>
    <row r="5" spans="1:10" ht="44.25" customHeight="1">
      <c r="A5" s="126" t="s">
        <v>56</v>
      </c>
      <c r="B5" s="127" t="s">
        <v>57</v>
      </c>
      <c r="C5" s="128" t="s">
        <v>58</v>
      </c>
      <c r="D5" s="373" t="s">
        <v>59</v>
      </c>
      <c r="E5" s="373" t="s">
        <v>384</v>
      </c>
      <c r="F5" s="253" t="s">
        <v>393</v>
      </c>
      <c r="G5" s="442" t="s">
        <v>60</v>
      </c>
      <c r="H5" s="32" t="s">
        <v>61</v>
      </c>
      <c r="I5" s="129" t="s">
        <v>62</v>
      </c>
      <c r="J5" s="423" t="s">
        <v>394</v>
      </c>
    </row>
    <row r="6" spans="1:10" ht="12.75">
      <c r="A6" s="130" t="s">
        <v>63</v>
      </c>
      <c r="B6" s="131" t="s">
        <v>64</v>
      </c>
      <c r="C6" s="132" t="s">
        <v>65</v>
      </c>
      <c r="D6" s="374" t="s">
        <v>66</v>
      </c>
      <c r="E6" s="374" t="s">
        <v>271</v>
      </c>
      <c r="F6" s="374" t="s">
        <v>273</v>
      </c>
      <c r="G6" s="374" t="s">
        <v>275</v>
      </c>
      <c r="H6" s="374" t="s">
        <v>277</v>
      </c>
      <c r="I6" s="374" t="s">
        <v>279</v>
      </c>
      <c r="J6" s="131" t="s">
        <v>281</v>
      </c>
    </row>
    <row r="7" spans="1:226" s="33" customFormat="1" ht="18" customHeight="1">
      <c r="A7" s="133" t="s">
        <v>67</v>
      </c>
      <c r="B7" s="134" t="s">
        <v>68</v>
      </c>
      <c r="C7" s="124" t="s">
        <v>69</v>
      </c>
      <c r="D7" s="98">
        <f>'7.sz. mell. Bevétel ÖNK'!D7+'8.sz.mell.Bevétel OVI'!D7</f>
        <v>35969813</v>
      </c>
      <c r="E7" s="98">
        <f>'7.sz. mell. Bevétel ÖNK'!E7+'8.sz.mell.Bevétel OVI'!E7</f>
        <v>35969813</v>
      </c>
      <c r="F7" s="254">
        <f>'7.sz. mell. Bevétel ÖNK'!F7+'8.sz.mell.Bevétel OVI'!F7</f>
        <v>18704303</v>
      </c>
      <c r="G7" s="98">
        <f>'7.sz. mell. Bevétel ÖNK'!F7+'8.sz.mell. Bevétel OVI'!G7</f>
        <v>18704303</v>
      </c>
      <c r="H7" s="65">
        <f>'7.sz. mell. Bevétel ÖNK'!H7+'8.sz.mell.Bevétel OVI'!G7</f>
        <v>0</v>
      </c>
      <c r="I7" s="135"/>
      <c r="J7" s="426">
        <f>F7/E7*100</f>
        <v>52.00000066722615</v>
      </c>
      <c r="HR7"/>
    </row>
    <row r="8" spans="1:226" s="33" customFormat="1" ht="18" customHeight="1">
      <c r="A8" s="133" t="s">
        <v>70</v>
      </c>
      <c r="B8" s="136" t="s">
        <v>71</v>
      </c>
      <c r="C8" s="124" t="s">
        <v>72</v>
      </c>
      <c r="D8" s="98">
        <f>'7.sz. mell. Bevétel ÖNK'!D8+'8.sz.mell.Bevétel OVI'!D8</f>
        <v>18601620</v>
      </c>
      <c r="E8" s="98">
        <f>'7.sz. mell. Bevétel ÖNK'!E8+'8.sz.mell.Bevétel OVI'!E8</f>
        <v>20504443</v>
      </c>
      <c r="F8" s="254">
        <f>'7.sz. mell. Bevétel ÖNK'!F8+'8.sz.mell.Bevétel OVI'!F8</f>
        <v>10662310</v>
      </c>
      <c r="G8" s="98">
        <f>'7.sz. mell. Bevétel ÖNK'!F8+'8.sz.mell. Bevétel OVI'!G8</f>
        <v>10662310</v>
      </c>
      <c r="H8" s="65">
        <f>'7.sz. mell. Bevétel ÖNK'!H8+'8.sz.mell.Bevétel OVI'!G8</f>
        <v>0</v>
      </c>
      <c r="I8" s="135"/>
      <c r="J8" s="426">
        <f>F8/E8*100</f>
        <v>51.99999824428296</v>
      </c>
      <c r="HR8"/>
    </row>
    <row r="9" spans="1:226" s="33" customFormat="1" ht="24.75" customHeight="1">
      <c r="A9" s="133" t="s">
        <v>73</v>
      </c>
      <c r="B9" s="136" t="s">
        <v>74</v>
      </c>
      <c r="C9" s="124" t="s">
        <v>75</v>
      </c>
      <c r="D9" s="98">
        <f>'7.sz. mell. Bevétel ÖNK'!D9+'8.sz.mell.Bevétel OVI'!D9</f>
        <v>65633268</v>
      </c>
      <c r="E9" s="98">
        <f>'7.sz. mell. Bevétel ÖNK'!E9+'8.sz.mell.Bevétel OVI'!E9</f>
        <v>69243886</v>
      </c>
      <c r="F9" s="254">
        <f>'7.sz. mell. Bevétel ÖNK'!F9+'8.sz.mell.Bevétel OVI'!F9</f>
        <v>36913619</v>
      </c>
      <c r="G9" s="98">
        <f>'7.sz. mell. Bevétel ÖNK'!F9+'8.sz.mell. Bevétel OVI'!G9</f>
        <v>36913619</v>
      </c>
      <c r="H9" s="65">
        <f>'7.sz. mell. Bevétel ÖNK'!H9+'8.sz.mell.Bevétel OVI'!G9</f>
        <v>0</v>
      </c>
      <c r="I9" s="135"/>
      <c r="J9" s="426">
        <f>F9/E9*100</f>
        <v>53.309571620518234</v>
      </c>
      <c r="HR9"/>
    </row>
    <row r="10" spans="1:10" ht="18" customHeight="1">
      <c r="A10" s="133" t="s">
        <v>76</v>
      </c>
      <c r="B10" s="136" t="s">
        <v>77</v>
      </c>
      <c r="C10" s="124" t="s">
        <v>78</v>
      </c>
      <c r="D10" s="98">
        <f>'7.sz. mell. Bevétel ÖNK'!D10+'8.sz.mell.Bevétel OVI'!D10</f>
        <v>3053940</v>
      </c>
      <c r="E10" s="98">
        <f>'7.sz. mell. Bevétel ÖNK'!E10+'8.sz.mell.Bevétel OVI'!E10</f>
        <v>3547940</v>
      </c>
      <c r="F10" s="254">
        <f>'7.sz. mell. Bevétel ÖNK'!F10+'8.sz.mell.Bevétel OVI'!F10</f>
        <v>1999349</v>
      </c>
      <c r="G10" s="98">
        <f>'7.sz. mell. Bevétel ÖNK'!F10+'8.sz.mell. Bevétel OVI'!G10</f>
        <v>1999349</v>
      </c>
      <c r="H10" s="65">
        <f>'7.sz. mell. Bevétel ÖNK'!H10+'8.sz.mell.Bevétel OVI'!G10</f>
        <v>0</v>
      </c>
      <c r="I10" s="135"/>
      <c r="J10" s="426">
        <f>F10/E10*100</f>
        <v>56.352390401190554</v>
      </c>
    </row>
    <row r="11" spans="1:226" s="34" customFormat="1" ht="18" customHeight="1">
      <c r="A11" s="133" t="s">
        <v>79</v>
      </c>
      <c r="B11" s="136" t="s">
        <v>80</v>
      </c>
      <c r="C11" s="124" t="s">
        <v>81</v>
      </c>
      <c r="D11" s="98">
        <f>'7.sz. mell. Bevétel ÖNK'!D11+'8.sz.mell.Bevétel OVI'!D11</f>
        <v>296964</v>
      </c>
      <c r="E11" s="98">
        <f>'7.sz. mell. Bevétel ÖNK'!E11+'8.sz.mell.Bevétel OVI'!E11</f>
        <v>296964</v>
      </c>
      <c r="F11" s="254">
        <f>'7.sz. mell. Bevétel ÖNK'!F11+'8.sz.mell.Bevétel OVI'!F11</f>
        <v>3130700</v>
      </c>
      <c r="G11" s="98">
        <f>'7.sz. mell. Bevétel ÖNK'!F11+'8.sz.mell. Bevétel OVI'!G11</f>
        <v>3130700</v>
      </c>
      <c r="H11" s="65">
        <f>'7.sz. mell. Bevétel ÖNK'!H11+'8.sz.mell.Bevétel OVI'!G11</f>
        <v>0</v>
      </c>
      <c r="I11" s="137"/>
      <c r="J11" s="426">
        <f>F11/E11*100</f>
        <v>1054.2355302326207</v>
      </c>
      <c r="HR11"/>
    </row>
    <row r="12" spans="1:226" s="34" customFormat="1" ht="18" customHeight="1">
      <c r="A12" s="133" t="s">
        <v>82</v>
      </c>
      <c r="B12" s="136" t="s">
        <v>83</v>
      </c>
      <c r="C12" s="124" t="s">
        <v>84</v>
      </c>
      <c r="D12" s="98">
        <f>'7.sz. mell. Bevétel ÖNK'!D12+'8.sz.mell.Bevétel OVI'!D12</f>
        <v>0</v>
      </c>
      <c r="E12" s="98">
        <f>'7.sz. mell. Bevétel ÖNK'!E12+'8.sz.mell.Bevétel OVI'!E12</f>
        <v>0</v>
      </c>
      <c r="F12" s="254">
        <f>'7.sz. mell. Bevétel ÖNK'!F12+'8.sz.mell.Bevétel OVI'!F12</f>
        <v>1043472</v>
      </c>
      <c r="G12" s="98">
        <f>'7.sz. mell. Bevétel ÖNK'!F12+'8.sz.mell. Bevétel OVI'!G12</f>
        <v>1043472</v>
      </c>
      <c r="H12" s="65">
        <f>'7.sz. mell. Bevétel ÖNK'!H12+'8.sz.mell.Bevétel OVI'!G12</f>
        <v>0</v>
      </c>
      <c r="I12" s="137"/>
      <c r="J12" s="426"/>
      <c r="HR12"/>
    </row>
    <row r="13" spans="1:10" ht="18" customHeight="1">
      <c r="A13" s="138" t="s">
        <v>85</v>
      </c>
      <c r="B13" s="139" t="s">
        <v>86</v>
      </c>
      <c r="C13" s="140" t="s">
        <v>87</v>
      </c>
      <c r="D13" s="97">
        <f>'7.sz. mell. Bevétel ÖNK'!D13+'8.sz.mell.Bevétel OVI'!D13</f>
        <v>123555605</v>
      </c>
      <c r="E13" s="97">
        <f>'7.sz. mell. Bevétel ÖNK'!E13+'8.sz.mell.Bevétel OVI'!E13</f>
        <v>129563046</v>
      </c>
      <c r="F13" s="255">
        <f>'7.sz. mell. Bevétel ÖNK'!F13+'8.sz.mell.Bevétel OVI'!F13</f>
        <v>72453753</v>
      </c>
      <c r="G13" s="98">
        <f>'7.sz. mell. Bevétel ÖNK'!F13+'8.sz.mell. Bevétel OVI'!G13</f>
        <v>72453753</v>
      </c>
      <c r="H13" s="65">
        <f>'7.sz. mell. Bevétel ÖNK'!H13+'8.sz.mell.Bevétel OVI'!G13</f>
        <v>0</v>
      </c>
      <c r="I13" s="135"/>
      <c r="J13" s="426">
        <f>F13/E13*100</f>
        <v>55.92161903942888</v>
      </c>
    </row>
    <row r="14" spans="1:10" ht="18" customHeight="1">
      <c r="A14" s="133" t="s">
        <v>88</v>
      </c>
      <c r="B14" s="136" t="s">
        <v>89</v>
      </c>
      <c r="C14" s="124" t="s">
        <v>90</v>
      </c>
      <c r="D14" s="98">
        <f>'7.sz. mell. Bevétel ÖNK'!D14+'8.sz.mell.Bevétel OVI'!D14</f>
        <v>0</v>
      </c>
      <c r="E14" s="98">
        <f>'7.sz. mell. Bevétel ÖNK'!E14+'8.sz.mell.Bevétel OVI'!E14</f>
        <v>0</v>
      </c>
      <c r="F14" s="254">
        <f>'7.sz. mell. Bevétel ÖNK'!F14+'8.sz.mell.Bevétel OVI'!F14</f>
        <v>0</v>
      </c>
      <c r="G14" s="98">
        <f>'7.sz. mell. Bevétel ÖNK'!F14+'8.sz.mell. Bevétel OVI'!G14</f>
        <v>0</v>
      </c>
      <c r="H14" s="65">
        <f>'7.sz. mell. Bevétel ÖNK'!H14+'8.sz.mell.Bevétel OVI'!G14</f>
        <v>0</v>
      </c>
      <c r="I14" s="135"/>
      <c r="J14" s="426"/>
    </row>
    <row r="15" spans="1:10" ht="18" customHeight="1">
      <c r="A15" s="133" t="s">
        <v>91</v>
      </c>
      <c r="B15" s="136" t="s">
        <v>92</v>
      </c>
      <c r="C15" s="124" t="s">
        <v>93</v>
      </c>
      <c r="D15" s="98">
        <f>'7.sz. mell. Bevétel ÖNK'!D15+'8.sz.mell.Bevétel OVI'!D15</f>
        <v>0</v>
      </c>
      <c r="E15" s="98">
        <f>'7.sz. mell. Bevétel ÖNK'!E15+'8.sz.mell.Bevétel OVI'!E15</f>
        <v>0</v>
      </c>
      <c r="F15" s="254">
        <f>'7.sz. mell. Bevétel ÖNK'!F15+'8.sz.mell.Bevétel OVI'!F15</f>
        <v>0</v>
      </c>
      <c r="G15" s="98">
        <f>'7.sz. mell. Bevétel ÖNK'!F15+'8.sz.mell. Bevétel OVI'!G15</f>
        <v>0</v>
      </c>
      <c r="H15" s="65">
        <f>'7.sz. mell. Bevétel ÖNK'!H15+'8.sz.mell.Bevétel OVI'!G15</f>
        <v>0</v>
      </c>
      <c r="I15" s="135"/>
      <c r="J15" s="426"/>
    </row>
    <row r="16" spans="1:10" ht="18" customHeight="1">
      <c r="A16" s="133" t="s">
        <v>94</v>
      </c>
      <c r="B16" s="136" t="s">
        <v>95</v>
      </c>
      <c r="C16" s="124" t="s">
        <v>96</v>
      </c>
      <c r="D16" s="98">
        <f>'7.sz. mell. Bevétel ÖNK'!D16+'8.sz.mell.Bevétel OVI'!D16</f>
        <v>0</v>
      </c>
      <c r="E16" s="98">
        <f>'7.sz. mell. Bevétel ÖNK'!E16+'8.sz.mell.Bevétel OVI'!E16</f>
        <v>0</v>
      </c>
      <c r="F16" s="254">
        <f>'7.sz. mell. Bevétel ÖNK'!F16+'8.sz.mell.Bevétel OVI'!F16</f>
        <v>0</v>
      </c>
      <c r="G16" s="98">
        <f>'7.sz. mell. Bevétel ÖNK'!F16+'8.sz.mell. Bevétel OVI'!G16</f>
        <v>0</v>
      </c>
      <c r="H16" s="65">
        <f>'7.sz. mell. Bevétel ÖNK'!H16+'8.sz.mell.Bevétel OVI'!G16</f>
        <v>0</v>
      </c>
      <c r="I16" s="135"/>
      <c r="J16" s="426"/>
    </row>
    <row r="17" spans="1:10" ht="18" customHeight="1">
      <c r="A17" s="133" t="s">
        <v>97</v>
      </c>
      <c r="B17" s="136" t="s">
        <v>98</v>
      </c>
      <c r="C17" s="124" t="s">
        <v>99</v>
      </c>
      <c r="D17" s="98">
        <f>'7.sz. mell. Bevétel ÖNK'!D17+'8.sz.mell.Bevétel OVI'!D17</f>
        <v>0</v>
      </c>
      <c r="E17" s="98">
        <f>'7.sz. mell. Bevétel ÖNK'!E17+'8.sz.mell.Bevétel OVI'!E17</f>
        <v>0</v>
      </c>
      <c r="F17" s="254">
        <f>'7.sz. mell. Bevétel ÖNK'!F17+'8.sz.mell.Bevétel OVI'!F17</f>
        <v>0</v>
      </c>
      <c r="G17" s="98">
        <f>'7.sz. mell. Bevétel ÖNK'!F17+'8.sz.mell. Bevétel OVI'!G17</f>
        <v>0</v>
      </c>
      <c r="H17" s="65">
        <f>'7.sz. mell. Bevétel ÖNK'!H17+'8.sz.mell.Bevétel OVI'!G17</f>
        <v>0</v>
      </c>
      <c r="I17" s="135"/>
      <c r="J17" s="426"/>
    </row>
    <row r="18" spans="1:10" ht="18" customHeight="1">
      <c r="A18" s="133" t="s">
        <v>100</v>
      </c>
      <c r="B18" s="136" t="s">
        <v>101</v>
      </c>
      <c r="C18" s="124" t="s">
        <v>102</v>
      </c>
      <c r="D18" s="98">
        <f>'7.sz. mell. Bevétel ÖNK'!D18+'8.sz.mell.Bevétel OVI'!D18</f>
        <v>5842868</v>
      </c>
      <c r="E18" s="98">
        <f>'7.sz. mell. Bevétel ÖNK'!E18+'8.sz.mell.Bevétel OVI'!E18</f>
        <v>52198390</v>
      </c>
      <c r="F18" s="254">
        <f>'7.sz. mell. Bevétel ÖNK'!F18+'8.sz.mell.Bevétel OVI'!F18</f>
        <v>23262316</v>
      </c>
      <c r="G18" s="98">
        <f>'7.sz. mell. Bevétel ÖNK'!F18+'8.sz.mell. Bevétel OVI'!G18</f>
        <v>23262316</v>
      </c>
      <c r="H18" s="65">
        <f>'7.sz. mell. Bevétel ÖNK'!H18+'8.sz.mell.Bevétel OVI'!G18</f>
        <v>0</v>
      </c>
      <c r="I18" s="135"/>
      <c r="J18" s="426">
        <f>F18/E18*100</f>
        <v>44.56519827527248</v>
      </c>
    </row>
    <row r="19" spans="1:10" ht="18" customHeight="1">
      <c r="A19" s="138" t="s">
        <v>103</v>
      </c>
      <c r="B19" s="139" t="s">
        <v>104</v>
      </c>
      <c r="C19" s="140" t="s">
        <v>105</v>
      </c>
      <c r="D19" s="97">
        <f>'7.sz. mell. Bevétel ÖNK'!D19+'8.sz.mell.Bevétel OVI'!D19</f>
        <v>129398473</v>
      </c>
      <c r="E19" s="97">
        <f>'7.sz. mell. Bevétel ÖNK'!E19+'8.sz.mell.Bevétel OVI'!E19</f>
        <v>181761436</v>
      </c>
      <c r="F19" s="255">
        <f>'7.sz. mell. Bevétel ÖNK'!F19+'8.sz.mell.Bevétel OVI'!F19</f>
        <v>95716069</v>
      </c>
      <c r="G19" s="98">
        <f>'7.sz. mell. Bevétel ÖNK'!F19+'8.sz.mell. Bevétel OVI'!G19</f>
        <v>95716069</v>
      </c>
      <c r="H19" s="65">
        <f>'7.sz. mell. Bevétel ÖNK'!H19+'8.sz.mell.Bevétel OVI'!G19</f>
        <v>0</v>
      </c>
      <c r="I19" s="135"/>
      <c r="J19" s="426">
        <f>F19/E19*100</f>
        <v>52.660273326625784</v>
      </c>
    </row>
    <row r="20" spans="1:10" ht="18" customHeight="1">
      <c r="A20" s="133" t="s">
        <v>106</v>
      </c>
      <c r="B20" s="136" t="s">
        <v>107</v>
      </c>
      <c r="C20" s="124" t="s">
        <v>108</v>
      </c>
      <c r="D20" s="98">
        <f>'7.sz. mell. Bevétel ÖNK'!D20+'8.sz.mell.Bevétel OVI'!D20</f>
        <v>0</v>
      </c>
      <c r="E20" s="98">
        <f>'7.sz. mell. Bevétel ÖNK'!E20+'8.sz.mell.Bevétel OVI'!E20</f>
        <v>0</v>
      </c>
      <c r="F20" s="254">
        <f>'7.sz. mell. Bevétel ÖNK'!F20+'8.sz.mell.Bevétel OVI'!F20</f>
        <v>0</v>
      </c>
      <c r="G20" s="98">
        <f>'7.sz. mell. Bevétel ÖNK'!F20+'8.sz.mell. Bevétel OVI'!G20</f>
        <v>0</v>
      </c>
      <c r="H20" s="65">
        <f>'7.sz. mell. Bevétel ÖNK'!H20+'8.sz.mell.Bevétel OVI'!G20</f>
        <v>0</v>
      </c>
      <c r="I20" s="135"/>
      <c r="J20" s="426"/>
    </row>
    <row r="21" spans="1:10" ht="18" customHeight="1">
      <c r="A21" s="133" t="s">
        <v>109</v>
      </c>
      <c r="B21" s="136" t="s">
        <v>110</v>
      </c>
      <c r="C21" s="124" t="s">
        <v>111</v>
      </c>
      <c r="D21" s="98">
        <f>'7.sz. mell. Bevétel ÖNK'!D21+'8.sz.mell.Bevétel OVI'!D21</f>
        <v>0</v>
      </c>
      <c r="E21" s="98">
        <f>'7.sz. mell. Bevétel ÖNK'!E21+'8.sz.mell.Bevétel OVI'!E21</f>
        <v>0</v>
      </c>
      <c r="F21" s="254">
        <f>'7.sz. mell. Bevétel ÖNK'!F21+'8.sz.mell.Bevétel OVI'!F21</f>
        <v>0</v>
      </c>
      <c r="G21" s="98">
        <f>'7.sz. mell. Bevétel ÖNK'!F21+'8.sz.mell. Bevétel OVI'!G21</f>
        <v>0</v>
      </c>
      <c r="H21" s="65">
        <f>'7.sz. mell. Bevétel ÖNK'!H21+'8.sz.mell.Bevétel OVI'!G21</f>
        <v>0</v>
      </c>
      <c r="I21" s="135"/>
      <c r="J21" s="426"/>
    </row>
    <row r="22" spans="1:10" ht="18" customHeight="1">
      <c r="A22" s="133" t="s">
        <v>112</v>
      </c>
      <c r="B22" s="136" t="s">
        <v>113</v>
      </c>
      <c r="C22" s="124" t="s">
        <v>114</v>
      </c>
      <c r="D22" s="98">
        <f>'7.sz. mell. Bevétel ÖNK'!D22+'8.sz.mell.Bevétel OVI'!D22</f>
        <v>0</v>
      </c>
      <c r="E22" s="98">
        <f>'7.sz. mell. Bevétel ÖNK'!E22+'8.sz.mell.Bevétel OVI'!E22</f>
        <v>0</v>
      </c>
      <c r="F22" s="254">
        <f>'7.sz. mell. Bevétel ÖNK'!F22+'8.sz.mell.Bevétel OVI'!F22</f>
        <v>0</v>
      </c>
      <c r="G22" s="98">
        <f>'7.sz. mell. Bevétel ÖNK'!F22+'8.sz.mell. Bevétel OVI'!G22</f>
        <v>0</v>
      </c>
      <c r="H22" s="65">
        <f>'7.sz. mell. Bevétel ÖNK'!H22+'8.sz.mell.Bevétel OVI'!G22</f>
        <v>0</v>
      </c>
      <c r="I22" s="135"/>
      <c r="J22" s="426"/>
    </row>
    <row r="23" spans="1:10" ht="18" customHeight="1">
      <c r="A23" s="133" t="s">
        <v>115</v>
      </c>
      <c r="B23" s="136" t="s">
        <v>116</v>
      </c>
      <c r="C23" s="124" t="s">
        <v>117</v>
      </c>
      <c r="D23" s="98">
        <f>'7.sz. mell. Bevétel ÖNK'!D23+'8.sz.mell.Bevétel OVI'!D23</f>
        <v>0</v>
      </c>
      <c r="E23" s="98">
        <f>'7.sz. mell. Bevétel ÖNK'!E23+'8.sz.mell.Bevétel OVI'!E23</f>
        <v>0</v>
      </c>
      <c r="F23" s="254">
        <f>'7.sz. mell. Bevétel ÖNK'!F23+'8.sz.mell.Bevétel OVI'!F23</f>
        <v>0</v>
      </c>
      <c r="G23" s="98">
        <f>'7.sz. mell. Bevétel ÖNK'!F23+'8.sz.mell. Bevétel OVI'!G23</f>
        <v>0</v>
      </c>
      <c r="H23" s="65">
        <f>'7.sz. mell. Bevétel ÖNK'!H23+'8.sz.mell.Bevétel OVI'!G23</f>
        <v>0</v>
      </c>
      <c r="I23" s="135"/>
      <c r="J23" s="426"/>
    </row>
    <row r="24" spans="1:10" ht="18" customHeight="1">
      <c r="A24" s="133" t="s">
        <v>118</v>
      </c>
      <c r="B24" s="136" t="s">
        <v>119</v>
      </c>
      <c r="C24" s="124" t="s">
        <v>120</v>
      </c>
      <c r="D24" s="98">
        <f>'7.sz. mell. Bevétel ÖNK'!D24+'8.sz.mell.Bevétel OVI'!D24</f>
        <v>851703720</v>
      </c>
      <c r="E24" s="98">
        <f>'7.sz. mell. Bevétel ÖNK'!E24+'8.sz.mell.Bevétel OVI'!E24</f>
        <v>1057596169</v>
      </c>
      <c r="F24" s="254">
        <f>'7.sz. mell. Bevétel ÖNK'!F24+'8.sz.mell.Bevétel OVI'!F24</f>
        <v>351271741</v>
      </c>
      <c r="G24" s="98">
        <f>'7.sz. mell. Bevétel ÖNK'!F24+'8.sz.mell. Bevétel OVI'!G24</f>
        <v>351271741</v>
      </c>
      <c r="H24" s="65">
        <f>'7.sz. mell. Bevétel ÖNK'!H24+'8.sz.mell.Bevétel OVI'!G24</f>
        <v>0</v>
      </c>
      <c r="I24" s="135"/>
      <c r="J24" s="426">
        <f>F24/E24*100</f>
        <v>33.214165415533</v>
      </c>
    </row>
    <row r="25" spans="1:10" ht="18" customHeight="1">
      <c r="A25" s="138" t="s">
        <v>121</v>
      </c>
      <c r="B25" s="139" t="s">
        <v>122</v>
      </c>
      <c r="C25" s="140" t="s">
        <v>123</v>
      </c>
      <c r="D25" s="97">
        <f>'7.sz. mell. Bevétel ÖNK'!D25+'8.sz.mell.Bevétel OVI'!D25</f>
        <v>851703720</v>
      </c>
      <c r="E25" s="97">
        <f>'7.sz. mell. Bevétel ÖNK'!E25+'8.sz.mell.Bevétel OVI'!E25</f>
        <v>1057596169</v>
      </c>
      <c r="F25" s="255">
        <f>'7.sz. mell. Bevétel ÖNK'!F25+'8.sz.mell.Bevétel OVI'!F25</f>
        <v>351271741</v>
      </c>
      <c r="G25" s="98">
        <f>'7.sz. mell. Bevétel ÖNK'!F25+'8.sz.mell. Bevétel OVI'!G25</f>
        <v>351271741</v>
      </c>
      <c r="H25" s="65">
        <f>'7.sz. mell. Bevétel ÖNK'!H25+'8.sz.mell.Bevétel OVI'!G25</f>
        <v>0</v>
      </c>
      <c r="I25" s="135"/>
      <c r="J25" s="426">
        <f>F25/E25*100</f>
        <v>33.214165415533</v>
      </c>
    </row>
    <row r="26" spans="1:10" ht="18" customHeight="1">
      <c r="A26" s="133">
        <v>20</v>
      </c>
      <c r="B26" s="136" t="s">
        <v>124</v>
      </c>
      <c r="C26" s="124" t="s">
        <v>125</v>
      </c>
      <c r="D26" s="98">
        <f>'7.sz. mell. Bevétel ÖNK'!D26+'8.sz.mell.Bevétel OVI'!D26</f>
        <v>2200000</v>
      </c>
      <c r="E26" s="98">
        <f>'7.sz. mell. Bevétel ÖNK'!E26+'8.sz.mell.Bevétel OVI'!E26</f>
        <v>2200000</v>
      </c>
      <c r="F26" s="254">
        <f>'7.sz. mell. Bevétel ÖNK'!F26+'8.sz.mell.Bevétel OVI'!F26</f>
        <v>1134804</v>
      </c>
      <c r="G26" s="98">
        <f>'7.sz. mell. Bevétel ÖNK'!F26+'8.sz.mell. Bevétel OVI'!G26</f>
        <v>1134804</v>
      </c>
      <c r="H26" s="65">
        <f>'7.sz. mell. Bevétel ÖNK'!H26+'8.sz.mell.Bevétel OVI'!G26</f>
        <v>0</v>
      </c>
      <c r="I26" s="135"/>
      <c r="J26" s="426">
        <f>F26/E26*100</f>
        <v>51.581999999999994</v>
      </c>
    </row>
    <row r="27" spans="1:10" ht="18" customHeight="1">
      <c r="A27" s="133">
        <v>21</v>
      </c>
      <c r="B27" s="151" t="s">
        <v>126</v>
      </c>
      <c r="C27" s="156" t="s">
        <v>127</v>
      </c>
      <c r="D27" s="97">
        <f>'7.sz. mell. Bevétel ÖNK'!D27+'8.sz.mell.Bevétel OVI'!D27</f>
        <v>2200000</v>
      </c>
      <c r="E27" s="97">
        <f>'7.sz. mell. Bevétel ÖNK'!E27+'8.sz.mell.Bevétel OVI'!E27</f>
        <v>2200000</v>
      </c>
      <c r="F27" s="255">
        <f>'7.sz. mell. Bevétel ÖNK'!F27+'8.sz.mell.Bevétel OVI'!F27</f>
        <v>1134804</v>
      </c>
      <c r="G27" s="98">
        <f>'7.sz. mell. Bevétel ÖNK'!F27+'8.sz.mell. Bevétel OVI'!G27</f>
        <v>1134804</v>
      </c>
      <c r="H27" s="65">
        <f>'7.sz. mell. Bevétel ÖNK'!H27+'8.sz.mell.Bevétel OVI'!G27</f>
        <v>0</v>
      </c>
      <c r="I27" s="135"/>
      <c r="J27" s="426">
        <f>F27/E27*100</f>
        <v>51.581999999999994</v>
      </c>
    </row>
    <row r="28" spans="1:10" ht="18" customHeight="1">
      <c r="A28" s="133">
        <v>22</v>
      </c>
      <c r="B28" s="150" t="s">
        <v>128</v>
      </c>
      <c r="C28" s="156" t="s">
        <v>129</v>
      </c>
      <c r="D28" s="98">
        <f>'7.sz. mell. Bevétel ÖNK'!D28+'8.sz.mell.Bevétel OVI'!D28</f>
        <v>49000000</v>
      </c>
      <c r="E28" s="98">
        <f>'7.sz. mell. Bevétel ÖNK'!E28+'8.sz.mell.Bevétel OVI'!E28</f>
        <v>49000000</v>
      </c>
      <c r="F28" s="254">
        <f>'7.sz. mell. Bevétel ÖNK'!F28+'8.sz.mell.Bevétel OVI'!F28</f>
        <v>40092576</v>
      </c>
      <c r="G28" s="98">
        <f>'7.sz. mell. Bevétel ÖNK'!F28+'8.sz.mell. Bevétel OVI'!G28</f>
        <v>40092576</v>
      </c>
      <c r="H28" s="65">
        <f>'7.sz. mell. Bevétel ÖNK'!H28+'8.sz.mell.Bevétel OVI'!G28</f>
        <v>0</v>
      </c>
      <c r="I28" s="135"/>
      <c r="J28" s="426">
        <f>F28/E28*100</f>
        <v>81.82158367346939</v>
      </c>
    </row>
    <row r="29" spans="1:10" ht="18" customHeight="1">
      <c r="A29" s="133">
        <v>23</v>
      </c>
      <c r="B29" s="150" t="s">
        <v>130</v>
      </c>
      <c r="C29" s="156" t="s">
        <v>131</v>
      </c>
      <c r="D29" s="98">
        <f>'7.sz. mell. Bevétel ÖNK'!D29+'8.sz.mell.Bevétel OVI'!D29</f>
        <v>0</v>
      </c>
      <c r="E29" s="98">
        <f>'7.sz. mell. Bevétel ÖNK'!E29+'8.sz.mell.Bevétel OVI'!E29</f>
        <v>0</v>
      </c>
      <c r="F29" s="254">
        <f>'7.sz. mell. Bevétel ÖNK'!F29+'8.sz.mell.Bevétel OVI'!F29</f>
        <v>0</v>
      </c>
      <c r="G29" s="98">
        <f>'7.sz. mell. Bevétel ÖNK'!F29+'8.sz.mell. Bevétel OVI'!G29</f>
        <v>0</v>
      </c>
      <c r="H29" s="65">
        <f>'7.sz. mell. Bevétel ÖNK'!H29+'8.sz.mell.Bevétel OVI'!G29</f>
        <v>0</v>
      </c>
      <c r="I29" s="135"/>
      <c r="J29" s="426"/>
    </row>
    <row r="30" spans="1:10" ht="18" customHeight="1">
      <c r="A30" s="133">
        <v>25</v>
      </c>
      <c r="B30" s="150" t="s">
        <v>133</v>
      </c>
      <c r="C30" s="156" t="s">
        <v>336</v>
      </c>
      <c r="D30" s="98">
        <f>'7.sz. mell. Bevétel ÖNK'!D30+'8.sz.mell.Bevétel OVI'!D30</f>
        <v>1600000</v>
      </c>
      <c r="E30" s="98">
        <f>'7.sz. mell. Bevétel ÖNK'!E30+'8.sz.mell.Bevétel OVI'!E30</f>
        <v>1600000</v>
      </c>
      <c r="F30" s="254">
        <f>'7.sz. mell. Bevétel ÖNK'!F30+'8.sz.mell.Bevétel OVI'!F30</f>
        <v>401200</v>
      </c>
      <c r="G30" s="98">
        <f>'7.sz. mell. Bevétel ÖNK'!F30+'8.sz.mell. Bevétel OVI'!G30</f>
        <v>401200</v>
      </c>
      <c r="H30" s="65">
        <f>'7.sz. mell. Bevétel ÖNK'!H30+'8.sz.mell.Bevétel OVI'!G30</f>
        <v>0</v>
      </c>
      <c r="I30" s="135"/>
      <c r="J30" s="426">
        <f>F30/E30*100</f>
        <v>25.074999999999996</v>
      </c>
    </row>
    <row r="31" spans="1:10" ht="18" customHeight="1">
      <c r="A31" s="138">
        <v>26</v>
      </c>
      <c r="B31" s="151" t="s">
        <v>134</v>
      </c>
      <c r="C31" s="157" t="s">
        <v>135</v>
      </c>
      <c r="D31" s="97">
        <f>'7.sz. mell. Bevétel ÖNK'!D31+'8.sz.mell.Bevétel OVI'!D31</f>
        <v>50600000</v>
      </c>
      <c r="E31" s="97">
        <f>'7.sz. mell. Bevétel ÖNK'!E31+'8.sz.mell.Bevétel OVI'!E31</f>
        <v>50600000</v>
      </c>
      <c r="F31" s="255">
        <f>'7.sz. mell. Bevétel ÖNK'!F31+'8.sz.mell.Bevétel OVI'!F31</f>
        <v>40493776</v>
      </c>
      <c r="G31" s="98">
        <f>'7.sz. mell. Bevétel ÖNK'!F31+'8.sz.mell. Bevétel OVI'!G31</f>
        <v>40493776</v>
      </c>
      <c r="H31" s="65">
        <f>'7.sz. mell. Bevétel ÖNK'!H31+'8.sz.mell.Bevétel OVI'!G31</f>
        <v>0</v>
      </c>
      <c r="I31" s="135"/>
      <c r="J31" s="426">
        <f>F31/E31*100</f>
        <v>80.02722529644268</v>
      </c>
    </row>
    <row r="32" spans="1:10" ht="18" customHeight="1">
      <c r="A32" s="133">
        <v>27</v>
      </c>
      <c r="B32" s="150" t="s">
        <v>132</v>
      </c>
      <c r="C32" s="156" t="s">
        <v>140</v>
      </c>
      <c r="D32" s="98">
        <f>'7.sz. mell. Bevétel ÖNK'!D32+'8.sz.mell.Bevétel OVI'!D32</f>
        <v>0</v>
      </c>
      <c r="E32" s="98">
        <f>'7.sz. mell. Bevétel ÖNK'!E32+'8.sz.mell.Bevétel OVI'!E32</f>
        <v>0</v>
      </c>
      <c r="F32" s="254">
        <f>'7.sz. mell. Bevétel ÖNK'!F32+'8.sz.mell.Bevétel OVI'!F32</f>
        <v>0</v>
      </c>
      <c r="G32" s="98">
        <f>'7.sz. mell. Bevétel ÖNK'!F32+'8.sz.mell. Bevétel OVI'!G32</f>
        <v>0</v>
      </c>
      <c r="H32" s="65">
        <f>'7.sz. mell. Bevétel ÖNK'!H32+'8.sz.mell.Bevétel OVI'!G32</f>
        <v>0</v>
      </c>
      <c r="I32" s="135"/>
      <c r="J32" s="426"/>
    </row>
    <row r="33" spans="1:10" ht="18" customHeight="1">
      <c r="A33" s="133">
        <v>28</v>
      </c>
      <c r="B33" s="150" t="s">
        <v>136</v>
      </c>
      <c r="C33" s="156" t="s">
        <v>140</v>
      </c>
      <c r="D33" s="98">
        <f>'7.sz. mell. Bevétel ÖNK'!D33+'8.sz.mell.Bevétel OVI'!D33</f>
        <v>0</v>
      </c>
      <c r="E33" s="98">
        <f>'7.sz. mell. Bevétel ÖNK'!E33+'8.sz.mell.Bevétel OVI'!E33</f>
        <v>0</v>
      </c>
      <c r="F33" s="254">
        <f>'7.sz. mell. Bevétel ÖNK'!F33+'8.sz.mell.Bevétel OVI'!F33</f>
        <v>0</v>
      </c>
      <c r="G33" s="98">
        <f>'7.sz. mell. Bevétel ÖNK'!F33+'8.sz.mell. Bevétel OVI'!G33</f>
        <v>0</v>
      </c>
      <c r="H33" s="65">
        <f>'7.sz. mell. Bevétel ÖNK'!H33+'8.sz.mell.Bevétel OVI'!G33</f>
        <v>0</v>
      </c>
      <c r="I33" s="135"/>
      <c r="J33" s="426"/>
    </row>
    <row r="34" spans="1:10" ht="18" customHeight="1">
      <c r="A34" s="133">
        <v>29</v>
      </c>
      <c r="B34" s="150" t="s">
        <v>137</v>
      </c>
      <c r="C34" s="156" t="s">
        <v>140</v>
      </c>
      <c r="D34" s="98">
        <f>'7.sz. mell. Bevétel ÖNK'!D34+'8.sz.mell.Bevétel OVI'!D34</f>
        <v>120000</v>
      </c>
      <c r="E34" s="98">
        <f>'7.sz. mell. Bevétel ÖNK'!E34+'8.sz.mell.Bevétel OVI'!E34</f>
        <v>120000</v>
      </c>
      <c r="F34" s="254">
        <f>'7.sz. mell. Bevétel ÖNK'!F34+'8.sz.mell.Bevétel OVI'!F34</f>
        <v>0</v>
      </c>
      <c r="G34" s="98">
        <f>'7.sz. mell. Bevétel ÖNK'!F34+'8.sz.mell. Bevétel OVI'!G34</f>
        <v>0</v>
      </c>
      <c r="H34" s="65">
        <f>'7.sz. mell. Bevétel ÖNK'!H34+'8.sz.mell.Bevétel OVI'!G34</f>
        <v>0</v>
      </c>
      <c r="I34" s="135"/>
      <c r="J34" s="426">
        <f aca="true" t="shared" si="0" ref="J34:J40">F34/E34*100</f>
        <v>0</v>
      </c>
    </row>
    <row r="35" spans="1:10" ht="18" customHeight="1">
      <c r="A35" s="133">
        <v>30</v>
      </c>
      <c r="B35" s="150" t="s">
        <v>138</v>
      </c>
      <c r="C35" s="156" t="s">
        <v>140</v>
      </c>
      <c r="D35" s="98">
        <f>'7.sz. mell. Bevétel ÖNK'!D35+'8.sz.mell.Bevétel OVI'!D35</f>
        <v>150000</v>
      </c>
      <c r="E35" s="98">
        <f>'7.sz. mell. Bevétel ÖNK'!E35+'8.sz.mell.Bevétel OVI'!E35</f>
        <v>150000</v>
      </c>
      <c r="F35" s="254">
        <f>'7.sz. mell. Bevétel ÖNK'!F35+'8.sz.mell.Bevétel OVI'!F35</f>
        <v>306526</v>
      </c>
      <c r="G35" s="98">
        <f>'7.sz. mell. Bevétel ÖNK'!F35+'8.sz.mell. Bevétel OVI'!G35</f>
        <v>306526</v>
      </c>
      <c r="H35" s="65">
        <f>'7.sz. mell. Bevétel ÖNK'!H35+'8.sz.mell.Bevétel OVI'!G35</f>
        <v>0</v>
      </c>
      <c r="I35" s="135"/>
      <c r="J35" s="426">
        <f t="shared" si="0"/>
        <v>204.35066666666665</v>
      </c>
    </row>
    <row r="36" spans="1:10" ht="18" customHeight="1">
      <c r="A36" s="138">
        <v>31</v>
      </c>
      <c r="B36" s="151" t="s">
        <v>139</v>
      </c>
      <c r="C36" s="157" t="s">
        <v>140</v>
      </c>
      <c r="D36" s="98">
        <f>'7.sz. mell. Bevétel ÖNK'!D36+'8.sz.mell.Bevétel OVI'!D36</f>
        <v>270000</v>
      </c>
      <c r="E36" s="98">
        <f>'7.sz. mell. Bevétel ÖNK'!E36+'8.sz.mell.Bevétel OVI'!E36</f>
        <v>270000</v>
      </c>
      <c r="F36" s="254">
        <f>'7.sz. mell. Bevétel ÖNK'!F36+'8.sz.mell.Bevétel OVI'!F36</f>
        <v>306526</v>
      </c>
      <c r="G36" s="98">
        <f>'7.sz. mell. Bevétel ÖNK'!F36+'8.sz.mell. Bevétel OVI'!G36</f>
        <v>306526</v>
      </c>
      <c r="H36" s="65">
        <f>'7.sz. mell. Bevétel ÖNK'!H36+'8.sz.mell.Bevétel OVI'!G36</f>
        <v>0</v>
      </c>
      <c r="I36" s="135"/>
      <c r="J36" s="426">
        <f t="shared" si="0"/>
        <v>113.52814814814816</v>
      </c>
    </row>
    <row r="37" spans="1:10" ht="18" customHeight="1">
      <c r="A37" s="138">
        <v>32</v>
      </c>
      <c r="B37" s="139" t="s">
        <v>141</v>
      </c>
      <c r="C37" s="140" t="s">
        <v>142</v>
      </c>
      <c r="D37" s="97">
        <f>'7.sz. mell. Bevétel ÖNK'!D37+'8.sz.mell.Bevétel OVI'!D37</f>
        <v>53070000</v>
      </c>
      <c r="E37" s="97">
        <f>'7.sz. mell. Bevétel ÖNK'!E37+'8.sz.mell.Bevétel OVI'!E37</f>
        <v>53070000</v>
      </c>
      <c r="F37" s="255">
        <f>'7.sz. mell. Bevétel ÖNK'!F37+'8.sz.mell.Bevétel OVI'!F37</f>
        <v>41935106</v>
      </c>
      <c r="G37" s="98">
        <f>'7.sz. mell. Bevétel ÖNK'!F37+'8.sz.mell. Bevétel OVI'!G37</f>
        <v>41935106</v>
      </c>
      <c r="H37" s="65">
        <f>'7.sz. mell. Bevétel ÖNK'!H37+'8.sz.mell.Bevétel OVI'!G37</f>
        <v>0</v>
      </c>
      <c r="I37" s="135"/>
      <c r="J37" s="426">
        <f t="shared" si="0"/>
        <v>79.01847748257019</v>
      </c>
    </row>
    <row r="38" spans="1:10" ht="18" customHeight="1">
      <c r="A38" s="133">
        <v>33</v>
      </c>
      <c r="B38" s="141" t="s">
        <v>143</v>
      </c>
      <c r="C38" s="124" t="s">
        <v>144</v>
      </c>
      <c r="D38" s="98">
        <f>'7.sz. mell. Bevétel ÖNK'!D38+'8.sz.mell.Bevétel OVI'!D38</f>
        <v>2500000</v>
      </c>
      <c r="E38" s="98">
        <f>'7.sz. mell. Bevétel ÖNK'!E38+'8.sz.mell.Bevétel OVI'!E38</f>
        <v>2500000</v>
      </c>
      <c r="F38" s="254">
        <f>'7.sz. mell. Bevétel ÖNK'!F38+'8.sz.mell.Bevétel OVI'!F38</f>
        <v>188989</v>
      </c>
      <c r="G38" s="98">
        <f>'7.sz. mell. Bevétel ÖNK'!F38+'8.sz.mell. Bevétel OVI'!G38</f>
        <v>188989</v>
      </c>
      <c r="H38" s="65">
        <f>'7.sz. mell. Bevétel ÖNK'!H38+'8.sz.mell.Bevétel OVI'!G38</f>
        <v>0</v>
      </c>
      <c r="I38" s="135"/>
      <c r="J38" s="426">
        <f t="shared" si="0"/>
        <v>7.55956</v>
      </c>
    </row>
    <row r="39" spans="1:10" ht="18" customHeight="1">
      <c r="A39" s="133">
        <v>34</v>
      </c>
      <c r="B39" s="141" t="s">
        <v>145</v>
      </c>
      <c r="C39" s="124" t="s">
        <v>146</v>
      </c>
      <c r="D39" s="98">
        <f>'7.sz. mell. Bevétel ÖNK'!D39+'8.sz.mell.Bevétel OVI'!D39</f>
        <v>5500000</v>
      </c>
      <c r="E39" s="98">
        <f>'7.sz. mell. Bevétel ÖNK'!E39+'8.sz.mell.Bevétel OVI'!E39</f>
        <v>5500000</v>
      </c>
      <c r="F39" s="254">
        <f>'7.sz. mell. Bevétel ÖNK'!F39+'8.sz.mell.Bevétel OVI'!F39</f>
        <v>9071915</v>
      </c>
      <c r="G39" s="98">
        <f>'7.sz. mell. Bevétel ÖNK'!F39+'8.sz.mell. Bevétel OVI'!G39</f>
        <v>9071915</v>
      </c>
      <c r="H39" s="65">
        <f>'7.sz. mell. Bevétel ÖNK'!H39+'8.sz.mell.Bevétel OVI'!G39</f>
        <v>0</v>
      </c>
      <c r="I39" s="135"/>
      <c r="J39" s="426">
        <f t="shared" si="0"/>
        <v>164.94390909090907</v>
      </c>
    </row>
    <row r="40" spans="1:10" ht="18" customHeight="1">
      <c r="A40" s="133">
        <v>35</v>
      </c>
      <c r="B40" s="141" t="s">
        <v>147</v>
      </c>
      <c r="C40" s="124" t="s">
        <v>148</v>
      </c>
      <c r="D40" s="98">
        <f>'7.sz. mell. Bevétel ÖNK'!D40+'8.sz.mell.Bevétel OVI'!D40</f>
        <v>1700000</v>
      </c>
      <c r="E40" s="98">
        <f>'7.sz. mell. Bevétel ÖNK'!E40+'8.sz.mell.Bevétel OVI'!E40</f>
        <v>1700000</v>
      </c>
      <c r="F40" s="254">
        <f>'7.sz. mell. Bevétel ÖNK'!F40+'8.sz.mell.Bevétel OVI'!F40</f>
        <v>1216802</v>
      </c>
      <c r="G40" s="98">
        <f>'7.sz. mell. Bevétel ÖNK'!F40+'8.sz.mell. Bevétel OVI'!G40</f>
        <v>1216802</v>
      </c>
      <c r="H40" s="65">
        <f>'7.sz. mell. Bevétel ÖNK'!H40+'8.sz.mell.Bevétel OVI'!G40</f>
        <v>0</v>
      </c>
      <c r="I40" s="135"/>
      <c r="J40" s="426">
        <f t="shared" si="0"/>
        <v>71.57658823529411</v>
      </c>
    </row>
    <row r="41" spans="1:10" ht="18" customHeight="1">
      <c r="A41" s="133">
        <v>36</v>
      </c>
      <c r="B41" s="141" t="s">
        <v>149</v>
      </c>
      <c r="C41" s="124" t="s">
        <v>150</v>
      </c>
      <c r="D41" s="98">
        <f>'7.sz. mell. Bevétel ÖNK'!D41+'8.sz.mell.Bevétel OVI'!D41</f>
        <v>0</v>
      </c>
      <c r="E41" s="98">
        <f>'7.sz. mell. Bevétel ÖNK'!E41+'8.sz.mell.Bevétel OVI'!E41</f>
        <v>0</v>
      </c>
      <c r="F41" s="254">
        <f>'7.sz. mell. Bevétel ÖNK'!F41+'8.sz.mell.Bevétel OVI'!F41</f>
        <v>0</v>
      </c>
      <c r="G41" s="98">
        <f>'7.sz. mell. Bevétel ÖNK'!F41+'8.sz.mell. Bevétel OVI'!G41</f>
        <v>0</v>
      </c>
      <c r="H41" s="65">
        <f>'7.sz. mell. Bevétel ÖNK'!H41+'8.sz.mell.Bevétel OVI'!G41</f>
        <v>0</v>
      </c>
      <c r="I41" s="135"/>
      <c r="J41" s="426"/>
    </row>
    <row r="42" spans="1:10" ht="18" customHeight="1">
      <c r="A42" s="133">
        <v>37</v>
      </c>
      <c r="B42" s="141" t="s">
        <v>151</v>
      </c>
      <c r="C42" s="124" t="s">
        <v>152</v>
      </c>
      <c r="D42" s="98">
        <f>'7.sz. mell. Bevétel ÖNK'!D42+'8.sz.mell.Bevétel OVI'!D42</f>
        <v>9097946</v>
      </c>
      <c r="E42" s="98">
        <f>'7.sz. mell. Bevétel ÖNK'!E42+'8.sz.mell.Bevétel OVI'!E42</f>
        <v>9097946</v>
      </c>
      <c r="F42" s="254">
        <f>'7.sz. mell. Bevétel ÖNK'!F42+'8.sz.mell.Bevétel OVI'!F42</f>
        <v>5098716</v>
      </c>
      <c r="G42" s="98">
        <f>'7.sz. mell. Bevétel ÖNK'!F42+'8.sz.mell. Bevétel OVI'!G42</f>
        <v>5098716</v>
      </c>
      <c r="H42" s="65">
        <f>'7.sz. mell. Bevétel ÖNK'!H42+'8.sz.mell.Bevétel OVI'!G42</f>
        <v>0</v>
      </c>
      <c r="I42" s="135"/>
      <c r="J42" s="426">
        <f>F42/E42*100</f>
        <v>56.04249574574305</v>
      </c>
    </row>
    <row r="43" spans="1:10" ht="18" customHeight="1">
      <c r="A43" s="133">
        <v>38</v>
      </c>
      <c r="B43" s="141" t="s">
        <v>153</v>
      </c>
      <c r="C43" s="124" t="s">
        <v>154</v>
      </c>
      <c r="D43" s="98">
        <f>'7.sz. mell. Bevétel ÖNK'!D43+'8.sz.mell.Bevétel OVI'!D43</f>
        <v>5075445</v>
      </c>
      <c r="E43" s="98">
        <f>'7.sz. mell. Bevétel ÖNK'!E43+'8.sz.mell.Bevétel OVI'!E43</f>
        <v>5075445</v>
      </c>
      <c r="F43" s="254">
        <f>'7.sz. mell. Bevétel ÖNK'!F43+'8.sz.mell.Bevétel OVI'!F43</f>
        <v>4418517</v>
      </c>
      <c r="G43" s="98">
        <f>'7.sz. mell. Bevétel ÖNK'!F43+'8.sz.mell. Bevétel OVI'!G43</f>
        <v>4418517</v>
      </c>
      <c r="H43" s="65">
        <f>'7.sz. mell. Bevétel ÖNK'!H43+'8.sz.mell.Bevétel OVI'!G43</f>
        <v>0</v>
      </c>
      <c r="I43" s="135"/>
      <c r="J43" s="426">
        <f>F43/E43*100</f>
        <v>87.05674083750293</v>
      </c>
    </row>
    <row r="44" spans="1:10" ht="18" customHeight="1">
      <c r="A44" s="133">
        <v>39</v>
      </c>
      <c r="B44" s="141" t="s">
        <v>155</v>
      </c>
      <c r="C44" s="124" t="s">
        <v>156</v>
      </c>
      <c r="D44" s="98">
        <f>'7.sz. mell. Bevétel ÖNK'!D44+'8.sz.mell.Bevétel OVI'!D44</f>
        <v>0</v>
      </c>
      <c r="E44" s="98">
        <f>'7.sz. mell. Bevétel ÖNK'!E44+'8.sz.mell.Bevétel OVI'!E44</f>
        <v>0</v>
      </c>
      <c r="F44" s="254">
        <f>'7.sz. mell. Bevétel ÖNK'!F44+'8.sz.mell.Bevétel OVI'!F44</f>
        <v>0</v>
      </c>
      <c r="G44" s="98">
        <f>'7.sz. mell. Bevétel ÖNK'!F44+'8.sz.mell. Bevétel OVI'!G44</f>
        <v>0</v>
      </c>
      <c r="H44" s="65">
        <f>'7.sz. mell. Bevétel ÖNK'!H44+'8.sz.mell.Bevétel OVI'!G44</f>
        <v>0</v>
      </c>
      <c r="I44" s="135"/>
      <c r="J44" s="426"/>
    </row>
    <row r="45" spans="1:10" ht="18" customHeight="1">
      <c r="A45" s="133">
        <v>40</v>
      </c>
      <c r="B45" s="141" t="s">
        <v>157</v>
      </c>
      <c r="C45" s="124" t="s">
        <v>158</v>
      </c>
      <c r="D45" s="98">
        <f>'7.sz. mell. Bevétel ÖNK'!D45+'8.sz.mell.Bevétel OVI'!D45</f>
        <v>0</v>
      </c>
      <c r="E45" s="98">
        <f>'7.sz. mell. Bevétel ÖNK'!E45+'8.sz.mell.Bevétel OVI'!E45</f>
        <v>0</v>
      </c>
      <c r="F45" s="254">
        <f>'7.sz. mell. Bevétel ÖNK'!F45+'8.sz.mell.Bevétel OVI'!F45</f>
        <v>55</v>
      </c>
      <c r="G45" s="98">
        <f>'7.sz. mell. Bevétel ÖNK'!F45+'8.sz.mell. Bevétel OVI'!G45</f>
        <v>56</v>
      </c>
      <c r="H45" s="65">
        <f>'7.sz. mell. Bevétel ÖNK'!H45+'8.sz.mell.Bevétel OVI'!G45</f>
        <v>0</v>
      </c>
      <c r="I45" s="135"/>
      <c r="J45" s="426"/>
    </row>
    <row r="46" spans="1:10" ht="18" customHeight="1">
      <c r="A46" s="133">
        <v>41</v>
      </c>
      <c r="B46" s="141" t="s">
        <v>159</v>
      </c>
      <c r="C46" s="124" t="s">
        <v>160</v>
      </c>
      <c r="D46" s="98">
        <f>'7.sz. mell. Bevétel ÖNK'!D46+'8.sz.mell.Bevétel OVI'!D46</f>
        <v>0</v>
      </c>
      <c r="E46" s="98">
        <f>'7.sz. mell. Bevétel ÖNK'!E46+'8.sz.mell.Bevétel OVI'!E46</f>
        <v>0</v>
      </c>
      <c r="F46" s="254">
        <f>'7.sz. mell. Bevétel ÖNK'!F46+'8.sz.mell.Bevétel OVI'!F46</f>
        <v>0</v>
      </c>
      <c r="G46" s="98">
        <f>'7.sz. mell. Bevétel ÖNK'!F46+'8.sz.mell. Bevétel OVI'!G46</f>
        <v>0</v>
      </c>
      <c r="H46" s="65">
        <f>'7.sz. mell. Bevétel ÖNK'!H46+'8.sz.mell.Bevétel OVI'!G46</f>
        <v>0</v>
      </c>
      <c r="I46" s="135"/>
      <c r="J46" s="426"/>
    </row>
    <row r="47" spans="1:10" ht="18" customHeight="1">
      <c r="A47" s="133">
        <v>42</v>
      </c>
      <c r="B47" s="141" t="s">
        <v>161</v>
      </c>
      <c r="C47" s="124" t="s">
        <v>162</v>
      </c>
      <c r="D47" s="98">
        <f>'7.sz. mell. Bevétel ÖNK'!D47+'8.sz.mell.Bevétel OVI'!D47</f>
        <v>0</v>
      </c>
      <c r="E47" s="98">
        <f>'7.sz. mell. Bevétel ÖNK'!E47+'8.sz.mell.Bevétel OVI'!E47</f>
        <v>0</v>
      </c>
      <c r="F47" s="254">
        <f>'7.sz. mell. Bevétel ÖNK'!F47+'8.sz.mell.Bevétel OVI'!F47</f>
        <v>205620</v>
      </c>
      <c r="G47" s="98">
        <f>'7.sz. mell. Bevétel ÖNK'!F47+'8.sz.mell. Bevétel OVI'!G47</f>
        <v>217545</v>
      </c>
      <c r="H47" s="65">
        <f>'7.sz. mell. Bevétel ÖNK'!H47+'8.sz.mell.Bevétel OVI'!G47</f>
        <v>0</v>
      </c>
      <c r="I47" s="135"/>
      <c r="J47" s="426"/>
    </row>
    <row r="48" spans="1:10" ht="18" customHeight="1">
      <c r="A48" s="138">
        <v>43</v>
      </c>
      <c r="B48" s="142" t="s">
        <v>163</v>
      </c>
      <c r="C48" s="140" t="s">
        <v>164</v>
      </c>
      <c r="D48" s="97">
        <f>'7.sz. mell. Bevétel ÖNK'!D48+'8.sz.mell.Bevétel OVI'!D48</f>
        <v>23873391</v>
      </c>
      <c r="E48" s="97">
        <f>'7.sz. mell. Bevétel ÖNK'!E48+'8.sz.mell.Bevétel OVI'!E48</f>
        <v>23873391</v>
      </c>
      <c r="F48" s="255">
        <f>'7.sz. mell. Bevétel ÖNK'!F48+'8.sz.mell.Bevétel OVI'!F48</f>
        <v>20200614</v>
      </c>
      <c r="G48" s="98">
        <f>'7.sz. mell. Bevétel ÖNK'!F48+'8.sz.mell. Bevétel OVI'!G48</f>
        <v>20212540</v>
      </c>
      <c r="H48" s="65">
        <f>'7.sz. mell. Bevétel ÖNK'!H48+'8.sz.mell.Bevétel OVI'!G48</f>
        <v>0</v>
      </c>
      <c r="I48" s="135"/>
      <c r="J48" s="426">
        <f>F48/E48*100</f>
        <v>84.61560404217398</v>
      </c>
    </row>
    <row r="49" spans="1:10" ht="18" customHeight="1">
      <c r="A49" s="133">
        <v>44</v>
      </c>
      <c r="B49" s="141" t="s">
        <v>165</v>
      </c>
      <c r="C49" s="124" t="s">
        <v>166</v>
      </c>
      <c r="D49" s="98">
        <f>'7.sz. mell. Bevétel ÖNK'!D49+'8.sz.mell.Bevétel OVI'!D49</f>
        <v>0</v>
      </c>
      <c r="E49" s="98">
        <f>'7.sz. mell. Bevétel ÖNK'!E49+'8.sz.mell.Bevétel OVI'!E49</f>
        <v>0</v>
      </c>
      <c r="F49" s="254">
        <f>'7.sz. mell. Bevétel ÖNK'!F49+'8.sz.mell.Bevétel OVI'!F49</f>
        <v>0</v>
      </c>
      <c r="G49" s="98">
        <f>'7.sz. mell. Bevétel ÖNK'!F49+'8.sz.mell. Bevétel OVI'!G49</f>
        <v>0</v>
      </c>
      <c r="H49" s="65">
        <f>'7.sz. mell. Bevétel ÖNK'!H49+'8.sz.mell.Bevétel OVI'!G49</f>
        <v>0</v>
      </c>
      <c r="I49" s="135"/>
      <c r="J49" s="426"/>
    </row>
    <row r="50" spans="1:10" ht="18" customHeight="1">
      <c r="A50" s="133">
        <v>45</v>
      </c>
      <c r="B50" s="141" t="s">
        <v>167</v>
      </c>
      <c r="C50" s="124" t="s">
        <v>168</v>
      </c>
      <c r="D50" s="98">
        <f>'7.sz. mell. Bevétel ÖNK'!D50+'8.sz.mell.Bevétel OVI'!D50</f>
        <v>0</v>
      </c>
      <c r="E50" s="98">
        <f>'7.sz. mell. Bevétel ÖNK'!E50+'8.sz.mell.Bevétel OVI'!E50</f>
        <v>0</v>
      </c>
      <c r="F50" s="254">
        <f>'7.sz. mell. Bevétel ÖNK'!F50+'8.sz.mell.Bevétel OVI'!F50</f>
        <v>2122500</v>
      </c>
      <c r="G50" s="98">
        <f>'7.sz. mell. Bevétel ÖNK'!F50+'8.sz.mell. Bevétel OVI'!G50</f>
        <v>2122500</v>
      </c>
      <c r="H50" s="65">
        <f>'7.sz. mell. Bevétel ÖNK'!H50+'8.sz.mell.Bevétel OVI'!G50</f>
        <v>0</v>
      </c>
      <c r="I50" s="135"/>
      <c r="J50" s="426"/>
    </row>
    <row r="51" spans="1:10" ht="18" customHeight="1">
      <c r="A51" s="133">
        <v>46</v>
      </c>
      <c r="B51" s="141" t="s">
        <v>169</v>
      </c>
      <c r="C51" s="124" t="s">
        <v>170</v>
      </c>
      <c r="D51" s="98">
        <f>'7.sz. mell. Bevétel ÖNK'!D51+'8.sz.mell.Bevétel OVI'!D51</f>
        <v>0</v>
      </c>
      <c r="E51" s="98">
        <f>'7.sz. mell. Bevétel ÖNK'!E51+'8.sz.mell.Bevétel OVI'!E51</f>
        <v>0</v>
      </c>
      <c r="F51" s="254">
        <f>'7.sz. mell. Bevétel ÖNK'!F51+'8.sz.mell.Bevétel OVI'!F51</f>
        <v>0</v>
      </c>
      <c r="G51" s="98">
        <f>'7.sz. mell. Bevétel ÖNK'!F51+'8.sz.mell. Bevétel OVI'!G51</f>
        <v>0</v>
      </c>
      <c r="H51" s="65">
        <f>'7.sz. mell. Bevétel ÖNK'!H51+'8.sz.mell.Bevétel OVI'!G51</f>
        <v>0</v>
      </c>
      <c r="I51" s="135"/>
      <c r="J51" s="426"/>
    </row>
    <row r="52" spans="1:10" ht="18" customHeight="1">
      <c r="A52" s="133">
        <v>47</v>
      </c>
      <c r="B52" s="141" t="s">
        <v>171</v>
      </c>
      <c r="C52" s="124" t="s">
        <v>172</v>
      </c>
      <c r="D52" s="98">
        <f>'7.sz. mell. Bevétel ÖNK'!D52+'8.sz.mell.Bevétel OVI'!D52</f>
        <v>0</v>
      </c>
      <c r="E52" s="98">
        <f>'7.sz. mell. Bevétel ÖNK'!E52+'8.sz.mell.Bevétel OVI'!E52</f>
        <v>0</v>
      </c>
      <c r="F52" s="254">
        <f>'7.sz. mell. Bevétel ÖNK'!F52+'8.sz.mell.Bevétel OVI'!F52</f>
        <v>0</v>
      </c>
      <c r="G52" s="98">
        <f>'7.sz. mell. Bevétel ÖNK'!F52+'8.sz.mell. Bevétel OVI'!G52</f>
        <v>0</v>
      </c>
      <c r="H52" s="65">
        <f>'7.sz. mell. Bevétel ÖNK'!H52+'8.sz.mell.Bevétel OVI'!G52</f>
        <v>0</v>
      </c>
      <c r="I52" s="135"/>
      <c r="J52" s="426"/>
    </row>
    <row r="53" spans="1:10" ht="18" customHeight="1">
      <c r="A53" s="133">
        <v>48</v>
      </c>
      <c r="B53" s="141" t="s">
        <v>173</v>
      </c>
      <c r="C53" s="124" t="s">
        <v>174</v>
      </c>
      <c r="D53" s="98">
        <f>'7.sz. mell. Bevétel ÖNK'!D53+'8.sz.mell.Bevétel OVI'!D53</f>
        <v>0</v>
      </c>
      <c r="E53" s="98">
        <f>'7.sz. mell. Bevétel ÖNK'!E53+'8.sz.mell.Bevétel OVI'!E53</f>
        <v>0</v>
      </c>
      <c r="F53" s="254">
        <f>'7.sz. mell. Bevétel ÖNK'!F53+'8.sz.mell.Bevétel OVI'!F53</f>
        <v>0</v>
      </c>
      <c r="G53" s="98">
        <f>'7.sz. mell. Bevétel ÖNK'!F53+'8.sz.mell. Bevétel OVI'!G53</f>
        <v>0</v>
      </c>
      <c r="H53" s="65">
        <f>'7.sz. mell. Bevétel ÖNK'!H53+'8.sz.mell.Bevétel OVI'!G53</f>
        <v>0</v>
      </c>
      <c r="I53" s="135"/>
      <c r="J53" s="426"/>
    </row>
    <row r="54" spans="1:10" ht="18" customHeight="1">
      <c r="A54" s="138">
        <v>49</v>
      </c>
      <c r="B54" s="139" t="s">
        <v>175</v>
      </c>
      <c r="C54" s="140" t="s">
        <v>176</v>
      </c>
      <c r="D54" s="97">
        <f>'7.sz. mell. Bevétel ÖNK'!D54+'8.sz.mell.Bevétel OVI'!D54</f>
        <v>0</v>
      </c>
      <c r="E54" s="97">
        <f>'7.sz. mell. Bevétel ÖNK'!E54+'8.sz.mell.Bevétel OVI'!E54</f>
        <v>0</v>
      </c>
      <c r="F54" s="255">
        <f>'7.sz. mell. Bevétel ÖNK'!F54+'8.sz.mell.Bevétel OVI'!F54</f>
        <v>2122500</v>
      </c>
      <c r="G54" s="98">
        <f>'7.sz. mell. Bevétel ÖNK'!F54+'8.sz.mell. Bevétel OVI'!G54</f>
        <v>2122500</v>
      </c>
      <c r="H54" s="65">
        <f>'7.sz. mell. Bevétel ÖNK'!H54+'8.sz.mell.Bevétel OVI'!G54</f>
        <v>0</v>
      </c>
      <c r="I54" s="135"/>
      <c r="J54" s="426"/>
    </row>
    <row r="55" spans="1:10" ht="21.75" customHeight="1">
      <c r="A55" s="133">
        <v>50</v>
      </c>
      <c r="B55" s="141" t="s">
        <v>177</v>
      </c>
      <c r="C55" s="124" t="s">
        <v>178</v>
      </c>
      <c r="D55" s="98">
        <f>'7.sz. mell. Bevétel ÖNK'!D55+'8.sz.mell.Bevétel OVI'!D55</f>
        <v>0</v>
      </c>
      <c r="E55" s="98">
        <f>'7.sz. mell. Bevétel ÖNK'!E55+'8.sz.mell.Bevétel OVI'!E55</f>
        <v>0</v>
      </c>
      <c r="F55" s="254">
        <f>'7.sz. mell. Bevétel ÖNK'!F55+'8.sz.mell.Bevétel OVI'!F55</f>
        <v>0</v>
      </c>
      <c r="G55" s="98">
        <f>'7.sz. mell. Bevétel ÖNK'!F55+'8.sz.mell. Bevétel OVI'!G55</f>
        <v>0</v>
      </c>
      <c r="H55" s="65">
        <f>'7.sz. mell. Bevétel ÖNK'!H55+'8.sz.mell.Bevétel OVI'!G55</f>
        <v>0</v>
      </c>
      <c r="I55" s="135"/>
      <c r="J55" s="426"/>
    </row>
    <row r="56" spans="1:10" ht="24" customHeight="1">
      <c r="A56" s="133">
        <v>51</v>
      </c>
      <c r="B56" s="136" t="s">
        <v>179</v>
      </c>
      <c r="C56" s="124" t="s">
        <v>180</v>
      </c>
      <c r="D56" s="98">
        <f>'7.sz. mell. Bevétel ÖNK'!D56+'8.sz.mell.Bevétel OVI'!D56</f>
        <v>0</v>
      </c>
      <c r="E56" s="98">
        <f>'7.sz. mell. Bevétel ÖNK'!E56+'8.sz.mell.Bevétel OVI'!E56</f>
        <v>0</v>
      </c>
      <c r="F56" s="254">
        <f>'7.sz. mell. Bevétel ÖNK'!F56+'8.sz.mell.Bevétel OVI'!F56</f>
        <v>0</v>
      </c>
      <c r="G56" s="98">
        <f>'7.sz. mell. Bevétel ÖNK'!F56+'8.sz.mell. Bevétel OVI'!G56</f>
        <v>0</v>
      </c>
      <c r="H56" s="65">
        <f>'7.sz. mell. Bevétel ÖNK'!H56+'8.sz.mell.Bevétel OVI'!G56</f>
        <v>0</v>
      </c>
      <c r="I56" s="135"/>
      <c r="J56" s="426"/>
    </row>
    <row r="57" spans="1:10" ht="18" customHeight="1">
      <c r="A57" s="133">
        <v>52</v>
      </c>
      <c r="B57" s="141" t="s">
        <v>181</v>
      </c>
      <c r="C57" s="124" t="s">
        <v>342</v>
      </c>
      <c r="D57" s="98">
        <f>'7.sz. mell. Bevétel ÖNK'!D57+'8.sz.mell.Bevétel OVI'!D57</f>
        <v>0</v>
      </c>
      <c r="E57" s="98">
        <f>'7.sz. mell. Bevétel ÖNK'!E57+'8.sz.mell.Bevétel OVI'!E57</f>
        <v>0</v>
      </c>
      <c r="F57" s="254">
        <f>'7.sz. mell. Bevétel ÖNK'!F57+'8.sz.mell.Bevétel OVI'!F57</f>
        <v>0</v>
      </c>
      <c r="G57" s="98">
        <f>'7.sz. mell. Bevétel ÖNK'!F57+'8.sz.mell. Bevétel OVI'!G57</f>
        <v>0</v>
      </c>
      <c r="H57" s="65">
        <f>'7.sz. mell. Bevétel ÖNK'!H57+'8.sz.mell.Bevétel OVI'!G57</f>
        <v>0</v>
      </c>
      <c r="I57" s="135"/>
      <c r="J57" s="426"/>
    </row>
    <row r="58" spans="1:10" ht="18" customHeight="1">
      <c r="A58" s="138">
        <v>53</v>
      </c>
      <c r="B58" s="139" t="s">
        <v>182</v>
      </c>
      <c r="C58" s="140" t="s">
        <v>183</v>
      </c>
      <c r="D58" s="97">
        <f>D56+D57</f>
        <v>0</v>
      </c>
      <c r="E58" s="97">
        <f>E56+E57</f>
        <v>0</v>
      </c>
      <c r="F58" s="255">
        <f>F56+F57</f>
        <v>0</v>
      </c>
      <c r="G58" s="98">
        <f>'7.sz. mell. Bevétel ÖNK'!F58+'8.sz.mell. Bevétel OVI'!G58</f>
        <v>0</v>
      </c>
      <c r="H58" s="66">
        <f>'7.sz. mell. Bevétel ÖNK'!H58+'8.sz.mell.Bevétel OVI'!G58</f>
        <v>0</v>
      </c>
      <c r="I58" s="135"/>
      <c r="J58" s="426"/>
    </row>
    <row r="59" spans="1:10" ht="22.5">
      <c r="A59" s="133">
        <v>54</v>
      </c>
      <c r="B59" s="141" t="s">
        <v>184</v>
      </c>
      <c r="C59" s="124" t="s">
        <v>185</v>
      </c>
      <c r="D59" s="98">
        <f>'7.sz. mell. Bevétel ÖNK'!D59+'8.sz.mell.Bevétel OVI'!D59</f>
        <v>0</v>
      </c>
      <c r="E59" s="98">
        <f>'7.sz. mell. Bevétel ÖNK'!E59+'8.sz.mell.Bevétel OVI'!E59</f>
        <v>0</v>
      </c>
      <c r="F59" s="254">
        <f>'7.sz. mell. Bevétel ÖNK'!F59+'8.sz.mell.Bevétel OVI'!F59</f>
        <v>0</v>
      </c>
      <c r="G59" s="98">
        <f>'7.sz. mell. Bevétel ÖNK'!F59+'8.sz.mell. Bevétel OVI'!G59</f>
        <v>0</v>
      </c>
      <c r="H59" s="65">
        <f>'7.sz. mell. Bevétel ÖNK'!H59+'8.sz.mell.Bevétel OVI'!G59</f>
        <v>0</v>
      </c>
      <c r="I59" s="135"/>
      <c r="J59" s="426"/>
    </row>
    <row r="60" spans="1:10" ht="22.5">
      <c r="A60" s="133">
        <v>55</v>
      </c>
      <c r="B60" s="136" t="s">
        <v>186</v>
      </c>
      <c r="C60" s="124" t="s">
        <v>187</v>
      </c>
      <c r="D60" s="98">
        <f>'7.sz. mell. Bevétel ÖNK'!D60+'8.sz.mell.Bevétel OVI'!D60</f>
        <v>0</v>
      </c>
      <c r="E60" s="98">
        <f>'7.sz. mell. Bevétel ÖNK'!E60+'8.sz.mell.Bevétel OVI'!E60</f>
        <v>0</v>
      </c>
      <c r="F60" s="254">
        <f>'7.sz. mell. Bevétel ÖNK'!F60+'8.sz.mell.Bevétel OVI'!F60</f>
        <v>0</v>
      </c>
      <c r="G60" s="98">
        <f>'7.sz. mell. Bevétel ÖNK'!F60+'8.sz.mell. Bevétel OVI'!G60</f>
        <v>0</v>
      </c>
      <c r="H60" s="65">
        <f>'7.sz. mell. Bevétel ÖNK'!H60+'8.sz.mell.Bevétel OVI'!G60</f>
        <v>0</v>
      </c>
      <c r="I60" s="135"/>
      <c r="J60" s="426"/>
    </row>
    <row r="61" spans="1:10" ht="18" customHeight="1">
      <c r="A61" s="133">
        <v>56</v>
      </c>
      <c r="B61" s="141" t="s">
        <v>188</v>
      </c>
      <c r="C61" s="124" t="s">
        <v>189</v>
      </c>
      <c r="D61" s="98">
        <f>'7.sz. mell. Bevétel ÖNK'!D61+'8.sz.mell.Bevétel OVI'!D61</f>
        <v>0</v>
      </c>
      <c r="E61" s="98">
        <f>'7.sz. mell. Bevétel ÖNK'!E61+'8.sz.mell.Bevétel OVI'!E61</f>
        <v>0</v>
      </c>
      <c r="F61" s="254">
        <f>'7.sz. mell. Bevétel ÖNK'!F61+'8.sz.mell.Bevétel OVI'!F61</f>
        <v>0</v>
      </c>
      <c r="G61" s="98">
        <f>'7.sz. mell. Bevétel ÖNK'!F61+'8.sz.mell. Bevétel OVI'!G61</f>
        <v>0</v>
      </c>
      <c r="H61" s="65">
        <f>'7.sz. mell. Bevétel ÖNK'!H61+'8.sz.mell.Bevétel OVI'!G61</f>
        <v>0</v>
      </c>
      <c r="I61" s="135"/>
      <c r="J61" s="426"/>
    </row>
    <row r="62" spans="1:10" ht="18" customHeight="1">
      <c r="A62" s="138">
        <v>57</v>
      </c>
      <c r="B62" s="139" t="s">
        <v>190</v>
      </c>
      <c r="C62" s="140" t="s">
        <v>191</v>
      </c>
      <c r="D62" s="97">
        <f>'7.sz. mell. Bevétel ÖNK'!D62+'8.sz.mell.Bevétel OVI'!D62</f>
        <v>0</v>
      </c>
      <c r="E62" s="97">
        <f>'7.sz. mell. Bevétel ÖNK'!E62+'8.sz.mell.Bevétel OVI'!E62</f>
        <v>0</v>
      </c>
      <c r="F62" s="255">
        <f>'7.sz. mell. Bevétel ÖNK'!F62+'8.sz.mell.Bevétel OVI'!F62</f>
        <v>0</v>
      </c>
      <c r="G62" s="98">
        <f>'7.sz. mell. Bevétel ÖNK'!F62+'8.sz.mell. Bevétel OVI'!G62</f>
        <v>0</v>
      </c>
      <c r="H62" s="65">
        <f>'7.sz. mell. Bevétel ÖNK'!H62+'8.sz.mell.Bevétel OVI'!G62</f>
        <v>0</v>
      </c>
      <c r="I62" s="135"/>
      <c r="J62" s="426"/>
    </row>
    <row r="63" spans="1:10" ht="18" customHeight="1">
      <c r="A63" s="138">
        <v>58</v>
      </c>
      <c r="B63" s="142" t="s">
        <v>192</v>
      </c>
      <c r="C63" s="140" t="s">
        <v>193</v>
      </c>
      <c r="D63" s="97">
        <f>'7.sz. mell. Bevétel ÖNK'!D63+'8.sz.mell.Bevétel OVI'!D63</f>
        <v>1058045584</v>
      </c>
      <c r="E63" s="97">
        <f>'7.sz. mell. Bevétel ÖNK'!E63+'8.sz.mell.Bevétel OVI'!E63</f>
        <v>1316300996</v>
      </c>
      <c r="F63" s="255">
        <f>'7.sz. mell. Bevétel ÖNK'!F63+'8.sz.mell.Bevétel OVI'!F63</f>
        <v>511246030</v>
      </c>
      <c r="G63" s="98">
        <f>'7.sz. mell. Bevétel ÖNK'!F63+'8.sz.mell. Bevétel OVI'!G63</f>
        <v>511257956</v>
      </c>
      <c r="H63" s="65">
        <f>'7.sz. mell. Bevétel ÖNK'!H63+'8.sz.mell.Bevétel OVI'!G63</f>
        <v>0</v>
      </c>
      <c r="I63" s="135"/>
      <c r="J63" s="426">
        <f>F63/E63*100</f>
        <v>38.83959911552023</v>
      </c>
    </row>
    <row r="64" spans="1:10" ht="18" customHeight="1">
      <c r="A64" s="133">
        <v>59</v>
      </c>
      <c r="B64" s="141" t="s">
        <v>194</v>
      </c>
      <c r="C64" s="124" t="s">
        <v>195</v>
      </c>
      <c r="D64" s="98">
        <f>'7.sz. mell. Bevétel ÖNK'!D64+'8.sz.mell.Bevétel OVI'!D64</f>
        <v>0</v>
      </c>
      <c r="E64" s="98">
        <f>'7.sz. mell. Bevétel ÖNK'!E64+'8.sz.mell.Bevétel OVI'!E64</f>
        <v>0</v>
      </c>
      <c r="F64" s="254">
        <f>'7.sz. mell. Bevétel ÖNK'!F64+'8.sz.mell.Bevétel OVI'!F64</f>
        <v>0</v>
      </c>
      <c r="G64" s="98">
        <f>'7.sz. mell. Bevétel ÖNK'!F64+'8.sz.mell. Bevétel OVI'!G64</f>
        <v>0</v>
      </c>
      <c r="H64" s="65">
        <f>'7.sz. mell. Bevétel ÖNK'!H64+'8.sz.mell.Bevétel OVI'!G64</f>
        <v>0</v>
      </c>
      <c r="I64" s="135"/>
      <c r="J64" s="426"/>
    </row>
    <row r="65" spans="1:10" ht="18" customHeight="1">
      <c r="A65" s="133">
        <v>60</v>
      </c>
      <c r="B65" s="141" t="s">
        <v>196</v>
      </c>
      <c r="C65" s="124" t="s">
        <v>197</v>
      </c>
      <c r="D65" s="98">
        <f>'7.sz. mell. Bevétel ÖNK'!D65+'8.sz.mell.Bevétel OVI'!D65</f>
        <v>567587438</v>
      </c>
      <c r="E65" s="98">
        <f>'7.sz. mell. Bevétel ÖNK'!E65+'8.sz.mell.Bevétel OVI'!E65</f>
        <v>567587438</v>
      </c>
      <c r="F65" s="254">
        <f>'7.sz. mell. Bevétel ÖNK'!F65+'8.sz.mell.Bevétel OVI'!F65</f>
        <v>566079962</v>
      </c>
      <c r="G65" s="98">
        <f>'7.sz. mell. Bevétel ÖNK'!F65+'8.sz.mell. Bevétel OVI'!G65</f>
        <v>566079962</v>
      </c>
      <c r="H65" s="65">
        <f>'7.sz. mell. Bevétel ÖNK'!H65+'8.sz.mell.Bevétel OVI'!G65</f>
        <v>0</v>
      </c>
      <c r="I65" s="135"/>
      <c r="J65" s="426">
        <f>F65/E65*100</f>
        <v>99.73440638409619</v>
      </c>
    </row>
    <row r="66" spans="1:10" ht="18" customHeight="1">
      <c r="A66" s="133">
        <v>61</v>
      </c>
      <c r="B66" s="141" t="s">
        <v>319</v>
      </c>
      <c r="C66" s="124" t="s">
        <v>320</v>
      </c>
      <c r="D66" s="98">
        <f>'7.sz. mell. Bevétel ÖNK'!D66</f>
        <v>0</v>
      </c>
      <c r="E66" s="98">
        <f>'7.sz. mell. Bevétel ÖNK'!E66</f>
        <v>0</v>
      </c>
      <c r="F66" s="254">
        <f>'7.sz. mell. Bevétel ÖNK'!F66</f>
        <v>50994</v>
      </c>
      <c r="G66" s="98">
        <f>'7.sz. mell. Bevétel ÖNK'!F66+'8.sz.mell. Bevétel OVI'!G66</f>
        <v>50994</v>
      </c>
      <c r="H66" s="65"/>
      <c r="I66" s="125"/>
      <c r="J66" s="426"/>
    </row>
    <row r="67" spans="1:10" ht="18" customHeight="1">
      <c r="A67" s="133">
        <v>62</v>
      </c>
      <c r="B67" s="141" t="s">
        <v>198</v>
      </c>
      <c r="C67" s="124" t="s">
        <v>199</v>
      </c>
      <c r="D67" s="98">
        <f>'7.sz. mell. Bevétel ÖNK'!D67+'8.sz.mell.Bevétel OVI'!D67</f>
        <v>20953998</v>
      </c>
      <c r="E67" s="98">
        <f>'7.sz. mell. Bevétel ÖNK'!E67+'8.sz.mell.Bevétel OVI'!E67</f>
        <v>20953998</v>
      </c>
      <c r="F67" s="254">
        <f>'7.sz. mell. Bevétel ÖNK'!F67+'8.sz.mell. Bevétel OVI'!F67</f>
        <v>10596648</v>
      </c>
      <c r="G67" s="98">
        <f>'7.sz. mell. Bevétel ÖNK'!G67+'8.sz.mell. Bevétel OVI'!G67</f>
        <v>10596648</v>
      </c>
      <c r="H67" s="65">
        <f>'7.sz. mell. Bevétel ÖNK'!H67+'8.sz.mell.Bevétel OVI'!G66</f>
        <v>0</v>
      </c>
      <c r="I67" s="135"/>
      <c r="J67" s="426"/>
    </row>
    <row r="68" spans="1:10" ht="18" customHeight="1">
      <c r="A68" s="133">
        <v>63</v>
      </c>
      <c r="B68" s="142" t="s">
        <v>200</v>
      </c>
      <c r="C68" s="140" t="s">
        <v>201</v>
      </c>
      <c r="D68" s="97">
        <f>'7.sz. mell. Bevétel ÖNK'!D68+'8.sz.mell.Bevétel OVI'!D68</f>
        <v>588541436</v>
      </c>
      <c r="E68" s="97">
        <f>'7.sz. mell. Bevétel ÖNK'!E68+'8.sz.mell.Bevétel OVI'!E68</f>
        <v>588541436</v>
      </c>
      <c r="F68" s="255">
        <f>'7.sz. mell. Bevétel ÖNK'!F68+'8.sz.mell. Bevétel OVI'!F68</f>
        <v>576727604</v>
      </c>
      <c r="G68" s="98">
        <f>'7.sz. mell. Bevétel ÖNK'!G68+'8.sz.mell. Bevétel OVI'!G68</f>
        <v>576727604</v>
      </c>
      <c r="H68" s="65">
        <f>'7.sz. mell. Bevétel ÖNK'!H68+'8.sz.mell.Bevétel OVI'!G67</f>
        <v>0</v>
      </c>
      <c r="I68" s="135"/>
      <c r="J68" s="426">
        <f>F68/E68*100</f>
        <v>97.99269324513627</v>
      </c>
    </row>
    <row r="69" spans="1:10" ht="18" customHeight="1">
      <c r="A69" s="133">
        <v>64</v>
      </c>
      <c r="B69" s="142" t="s">
        <v>202</v>
      </c>
      <c r="C69" s="140" t="s">
        <v>203</v>
      </c>
      <c r="D69" s="97">
        <f>'7.sz. mell. Bevétel ÖNK'!D69+'8.sz.mell.Bevétel OVI'!D68</f>
        <v>1646587020</v>
      </c>
      <c r="E69" s="97">
        <f>'7.sz. mell. Bevétel ÖNK'!E69+'8.sz.mell.Bevétel OVI'!E68</f>
        <v>1904842432</v>
      </c>
      <c r="F69" s="255">
        <f>'7.sz. mell. Bevétel ÖNK'!F69+'8.sz.mell. Bevétel OVI'!F69</f>
        <v>1087973634</v>
      </c>
      <c r="G69" s="98">
        <f>'7.sz. mell. Bevétel ÖNK'!G69+'8.sz.mell. Bevétel OVI'!G69</f>
        <v>1087973634</v>
      </c>
      <c r="H69" s="65">
        <f>'7.sz. mell. Bevétel ÖNK'!H69+'8.sz.mell.Bevétel OVI'!G68</f>
        <v>0</v>
      </c>
      <c r="I69" s="135"/>
      <c r="J69" s="426">
        <f>F69/E69*100</f>
        <v>57.11620109478955</v>
      </c>
    </row>
    <row r="70" spans="1:10" ht="18" customHeight="1" thickBot="1">
      <c r="A70" s="133">
        <v>66</v>
      </c>
      <c r="B70" s="143" t="s">
        <v>39</v>
      </c>
      <c r="C70" s="144"/>
      <c r="D70" s="247">
        <f>'7.sz. mell. Bevétel ÖNK'!D70+'8.sz.mell.Bevétel OVI'!D70</f>
        <v>1646587020</v>
      </c>
      <c r="E70" s="247">
        <f>'7.sz. mell. Bevétel ÖNK'!E70+'8.sz.mell.Bevétel OVI'!E70</f>
        <v>1904842432</v>
      </c>
      <c r="F70" s="255">
        <f>'7.sz. mell. Bevétel ÖNK'!F70+'8.sz.mell. Bevétel OVI'!F70</f>
        <v>1087973634</v>
      </c>
      <c r="G70" s="98">
        <f>'7.sz. mell. Bevétel ÖNK'!G70+'8.sz.mell. Bevétel OVI'!G70</f>
        <v>1087973634</v>
      </c>
      <c r="H70" s="247">
        <f>'7.sz. mell. Bevétel ÖNK'!H70+'8.sz.mell.Bevétel OVI'!G70</f>
        <v>0</v>
      </c>
      <c r="I70" s="247">
        <f>'7.sz. mell. Bevétel ÖNK'!I70+'8.sz.mell.Bevétel OVI'!H70</f>
        <v>0</v>
      </c>
      <c r="J70" s="426">
        <f>F70/E70*100</f>
        <v>57.11620109478955</v>
      </c>
    </row>
  </sheetData>
  <sheetProtection selectLockedCells="1" selectUnlockedCells="1"/>
  <mergeCells count="4">
    <mergeCell ref="A1:I1"/>
    <mergeCell ref="A2:I2"/>
    <mergeCell ref="A3:I3"/>
    <mergeCell ref="A4:I4"/>
  </mergeCells>
  <printOptions horizontalCentered="1"/>
  <pageMargins left="0.5118110236220472" right="0.5118110236220472" top="0.6299212598425197" bottom="0.6299212598425197" header="0.5118110236220472" footer="0.5118110236220472"/>
  <pageSetup fitToHeight="1" fitToWidth="1" horizontalDpi="600" verticalDpi="600" orientation="portrait" paperSize="9" scale="59" r:id="rId1"/>
  <headerFooter alignWithMargins="0">
    <oddHeader>&amp;R6.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70"/>
  <sheetViews>
    <sheetView zoomScale="80" zoomScaleNormal="80" zoomScalePageLayoutView="0" workbookViewId="0" topLeftCell="A52">
      <selection activeCell="J5" sqref="J5:J70"/>
    </sheetView>
  </sheetViews>
  <sheetFormatPr defaultColWidth="9.140625" defaultRowHeight="12.75"/>
  <cols>
    <col min="1" max="1" width="6.8515625" style="29" customWidth="1"/>
    <col min="2" max="2" width="70.140625" style="29" customWidth="1"/>
    <col min="3" max="3" width="10.421875" style="30" customWidth="1"/>
    <col min="4" max="4" width="16.28125" style="389" customWidth="1"/>
    <col min="5" max="5" width="16.140625" style="389" customWidth="1"/>
    <col min="6" max="6" width="18.140625" style="35" customWidth="1"/>
    <col min="7" max="7" width="16.421875" style="35" customWidth="1"/>
    <col min="8" max="8" width="12.8515625" style="35" customWidth="1"/>
    <col min="9" max="9" width="10.421875" style="29" customWidth="1"/>
    <col min="10" max="10" width="10.57421875" style="29" customWidth="1"/>
    <col min="11" max="19" width="2.7109375" style="29" customWidth="1"/>
    <col min="20" max="225" width="9.140625" style="29" customWidth="1"/>
  </cols>
  <sheetData>
    <row r="1" spans="1:9" ht="15.75" customHeight="1">
      <c r="A1" s="530" t="s">
        <v>40</v>
      </c>
      <c r="B1" s="530"/>
      <c r="C1" s="530"/>
      <c r="D1" s="530"/>
      <c r="E1" s="530"/>
      <c r="F1" s="530"/>
      <c r="G1" s="530"/>
      <c r="H1" s="530"/>
      <c r="I1" s="530"/>
    </row>
    <row r="2" spans="1:9" ht="15.75" customHeight="1">
      <c r="A2" s="530" t="s">
        <v>352</v>
      </c>
      <c r="B2" s="530"/>
      <c r="C2" s="530"/>
      <c r="D2" s="530"/>
      <c r="E2" s="530"/>
      <c r="F2" s="530"/>
      <c r="G2" s="530"/>
      <c r="H2" s="530"/>
      <c r="I2" s="530"/>
    </row>
    <row r="3" spans="1:9" ht="15.75" customHeight="1">
      <c r="A3" s="530" t="s">
        <v>386</v>
      </c>
      <c r="B3" s="530"/>
      <c r="C3" s="530"/>
      <c r="D3" s="530"/>
      <c r="E3" s="530"/>
      <c r="F3" s="530"/>
      <c r="G3" s="530"/>
      <c r="H3" s="530"/>
      <c r="I3" s="530"/>
    </row>
    <row r="4" spans="1:9" ht="15.75" customHeight="1" thickBot="1">
      <c r="A4" s="531" t="s">
        <v>325</v>
      </c>
      <c r="B4" s="531"/>
      <c r="C4" s="531"/>
      <c r="D4" s="531"/>
      <c r="E4" s="531"/>
      <c r="F4" s="531"/>
      <c r="G4" s="531"/>
      <c r="H4" s="531"/>
      <c r="I4" s="531"/>
    </row>
    <row r="5" spans="1:10" ht="46.5" customHeight="1">
      <c r="A5" s="126" t="s">
        <v>56</v>
      </c>
      <c r="B5" s="127" t="s">
        <v>57</v>
      </c>
      <c r="C5" s="128" t="s">
        <v>58</v>
      </c>
      <c r="D5" s="383" t="s">
        <v>59</v>
      </c>
      <c r="E5" s="373" t="s">
        <v>384</v>
      </c>
      <c r="F5" s="445" t="s">
        <v>393</v>
      </c>
      <c r="G5" s="36" t="s">
        <v>60</v>
      </c>
      <c r="H5" s="36" t="s">
        <v>61</v>
      </c>
      <c r="I5" s="129" t="s">
        <v>62</v>
      </c>
      <c r="J5" s="423" t="s">
        <v>394</v>
      </c>
    </row>
    <row r="6" spans="1:10" ht="12.75">
      <c r="A6" s="130" t="s">
        <v>63</v>
      </c>
      <c r="B6" s="131" t="s">
        <v>64</v>
      </c>
      <c r="C6" s="131" t="s">
        <v>65</v>
      </c>
      <c r="D6" s="131" t="s">
        <v>66</v>
      </c>
      <c r="E6" s="443" t="s">
        <v>271</v>
      </c>
      <c r="F6" s="131" t="s">
        <v>273</v>
      </c>
      <c r="G6" s="131" t="s">
        <v>275</v>
      </c>
      <c r="H6" s="131" t="s">
        <v>277</v>
      </c>
      <c r="I6" s="131" t="s">
        <v>279</v>
      </c>
      <c r="J6" s="131" t="s">
        <v>281</v>
      </c>
    </row>
    <row r="7" spans="1:226" s="33" customFormat="1" ht="17.25" customHeight="1">
      <c r="A7" s="147" t="s">
        <v>67</v>
      </c>
      <c r="B7" s="149" t="s">
        <v>68</v>
      </c>
      <c r="C7" s="156" t="s">
        <v>69</v>
      </c>
      <c r="D7" s="370">
        <v>35969813</v>
      </c>
      <c r="E7" s="370">
        <f>D7</f>
        <v>35969813</v>
      </c>
      <c r="F7" s="272">
        <v>18704303</v>
      </c>
      <c r="G7" s="65">
        <f>F7</f>
        <v>18704303</v>
      </c>
      <c r="H7" s="65"/>
      <c r="I7" s="135"/>
      <c r="J7" s="426">
        <f>F7/E7*100</f>
        <v>52.00000066722615</v>
      </c>
      <c r="HR7"/>
    </row>
    <row r="8" spans="1:226" s="33" customFormat="1" ht="19.5" customHeight="1">
      <c r="A8" s="147" t="s">
        <v>70</v>
      </c>
      <c r="B8" s="150" t="s">
        <v>71</v>
      </c>
      <c r="C8" s="156" t="s">
        <v>72</v>
      </c>
      <c r="D8" s="370">
        <v>18601620</v>
      </c>
      <c r="E8" s="370">
        <f>D8+1902823</f>
        <v>20504443</v>
      </c>
      <c r="F8" s="272">
        <v>10662310</v>
      </c>
      <c r="G8" s="65">
        <f aca="true" t="shared" si="0" ref="G8:G70">F8</f>
        <v>10662310</v>
      </c>
      <c r="H8" s="65"/>
      <c r="I8" s="135"/>
      <c r="J8" s="426">
        <f>F8/E8*100</f>
        <v>51.99999824428296</v>
      </c>
      <c r="HR8"/>
    </row>
    <row r="9" spans="1:226" s="33" customFormat="1" ht="30" customHeight="1">
      <c r="A9" s="147" t="s">
        <v>73</v>
      </c>
      <c r="B9" s="150" t="s">
        <v>74</v>
      </c>
      <c r="C9" s="156" t="s">
        <v>75</v>
      </c>
      <c r="D9" s="370">
        <v>65633268</v>
      </c>
      <c r="E9" s="370">
        <f>D9+3610618</f>
        <v>69243886</v>
      </c>
      <c r="F9" s="272">
        <v>36913619</v>
      </c>
      <c r="G9" s="65">
        <f t="shared" si="0"/>
        <v>36913619</v>
      </c>
      <c r="H9" s="65"/>
      <c r="I9" s="135"/>
      <c r="J9" s="426">
        <f>F9/E9*100</f>
        <v>53.309571620518234</v>
      </c>
      <c r="HR9"/>
    </row>
    <row r="10" spans="1:10" ht="15" customHeight="1">
      <c r="A10" s="147" t="s">
        <v>76</v>
      </c>
      <c r="B10" s="150" t="s">
        <v>77</v>
      </c>
      <c r="C10" s="156" t="s">
        <v>78</v>
      </c>
      <c r="D10" s="370">
        <v>3053940</v>
      </c>
      <c r="E10" s="370">
        <f>D10+494000</f>
        <v>3547940</v>
      </c>
      <c r="F10" s="272">
        <v>1999349</v>
      </c>
      <c r="G10" s="65">
        <f t="shared" si="0"/>
        <v>1999349</v>
      </c>
      <c r="H10" s="65"/>
      <c r="I10" s="135"/>
      <c r="J10" s="426">
        <f>F10/E10*100</f>
        <v>56.352390401190554</v>
      </c>
    </row>
    <row r="11" spans="1:226" s="34" customFormat="1" ht="15" customHeight="1">
      <c r="A11" s="147" t="s">
        <v>79</v>
      </c>
      <c r="B11" s="150" t="s">
        <v>80</v>
      </c>
      <c r="C11" s="156" t="s">
        <v>81</v>
      </c>
      <c r="D11" s="370">
        <v>296964</v>
      </c>
      <c r="E11" s="370">
        <f aca="true" t="shared" si="1" ref="E11:E67">D11</f>
        <v>296964</v>
      </c>
      <c r="F11" s="272">
        <v>3130700</v>
      </c>
      <c r="G11" s="65">
        <f t="shared" si="0"/>
        <v>3130700</v>
      </c>
      <c r="H11" s="65"/>
      <c r="I11" s="137"/>
      <c r="J11" s="426">
        <f>F11/E11*100</f>
        <v>1054.2355302326207</v>
      </c>
      <c r="HR11"/>
    </row>
    <row r="12" spans="1:226" s="34" customFormat="1" ht="15" customHeight="1">
      <c r="A12" s="147" t="s">
        <v>82</v>
      </c>
      <c r="B12" s="150" t="s">
        <v>398</v>
      </c>
      <c r="C12" s="156" t="s">
        <v>84</v>
      </c>
      <c r="D12" s="370"/>
      <c r="E12" s="370">
        <f t="shared" si="1"/>
        <v>0</v>
      </c>
      <c r="F12" s="272">
        <v>1043472</v>
      </c>
      <c r="G12" s="65">
        <f t="shared" si="0"/>
        <v>1043472</v>
      </c>
      <c r="H12" s="65"/>
      <c r="I12" s="137"/>
      <c r="J12" s="426"/>
      <c r="HR12"/>
    </row>
    <row r="13" spans="1:10" ht="15" customHeight="1">
      <c r="A13" s="148" t="s">
        <v>85</v>
      </c>
      <c r="B13" s="151" t="s">
        <v>86</v>
      </c>
      <c r="C13" s="157" t="s">
        <v>87</v>
      </c>
      <c r="D13" s="101">
        <f>SUM(D7:D12)</f>
        <v>123555605</v>
      </c>
      <c r="E13" s="101">
        <f>SUM(E7:E12)</f>
        <v>129563046</v>
      </c>
      <c r="F13" s="267">
        <f>SUM(F7:F12)</f>
        <v>72453753</v>
      </c>
      <c r="G13" s="65">
        <f t="shared" si="0"/>
        <v>72453753</v>
      </c>
      <c r="H13" s="66">
        <f>SUM(H7:H12)</f>
        <v>0</v>
      </c>
      <c r="I13" s="135"/>
      <c r="J13" s="426">
        <f>F13/E13*100</f>
        <v>55.92161903942888</v>
      </c>
    </row>
    <row r="14" spans="1:10" ht="13.5" customHeight="1">
      <c r="A14" s="147" t="s">
        <v>88</v>
      </c>
      <c r="B14" s="150" t="s">
        <v>89</v>
      </c>
      <c r="C14" s="156" t="s">
        <v>90</v>
      </c>
      <c r="D14" s="370"/>
      <c r="E14" s="370">
        <f t="shared" si="1"/>
        <v>0</v>
      </c>
      <c r="F14" s="272"/>
      <c r="G14" s="65">
        <f t="shared" si="0"/>
        <v>0</v>
      </c>
      <c r="H14" s="65"/>
      <c r="I14" s="135"/>
      <c r="J14" s="426"/>
    </row>
    <row r="15" spans="1:10" ht="24.75" customHeight="1">
      <c r="A15" s="147" t="s">
        <v>91</v>
      </c>
      <c r="B15" s="150" t="s">
        <v>92</v>
      </c>
      <c r="C15" s="156" t="s">
        <v>93</v>
      </c>
      <c r="D15" s="370"/>
      <c r="E15" s="370">
        <f t="shared" si="1"/>
        <v>0</v>
      </c>
      <c r="F15" s="272"/>
      <c r="G15" s="65">
        <f t="shared" si="0"/>
        <v>0</v>
      </c>
      <c r="H15" s="65"/>
      <c r="I15" s="135"/>
      <c r="J15" s="426"/>
    </row>
    <row r="16" spans="1:10" ht="24.75" customHeight="1">
      <c r="A16" s="147" t="s">
        <v>94</v>
      </c>
      <c r="B16" s="150" t="s">
        <v>95</v>
      </c>
      <c r="C16" s="156" t="s">
        <v>96</v>
      </c>
      <c r="D16" s="370"/>
      <c r="E16" s="370">
        <f t="shared" si="1"/>
        <v>0</v>
      </c>
      <c r="F16" s="272"/>
      <c r="G16" s="65">
        <f t="shared" si="0"/>
        <v>0</v>
      </c>
      <c r="H16" s="65"/>
      <c r="I16" s="135"/>
      <c r="J16" s="426"/>
    </row>
    <row r="17" spans="1:10" ht="29.25" customHeight="1">
      <c r="A17" s="147" t="s">
        <v>97</v>
      </c>
      <c r="B17" s="150" t="s">
        <v>98</v>
      </c>
      <c r="C17" s="156" t="s">
        <v>99</v>
      </c>
      <c r="D17" s="370"/>
      <c r="E17" s="370">
        <f t="shared" si="1"/>
        <v>0</v>
      </c>
      <c r="F17" s="272"/>
      <c r="G17" s="65">
        <f t="shared" si="0"/>
        <v>0</v>
      </c>
      <c r="H17" s="65"/>
      <c r="I17" s="135"/>
      <c r="J17" s="426"/>
    </row>
    <row r="18" spans="1:10" ht="18.75" customHeight="1">
      <c r="A18" s="147" t="s">
        <v>100</v>
      </c>
      <c r="B18" s="152" t="s">
        <v>101</v>
      </c>
      <c r="C18" s="158" t="s">
        <v>102</v>
      </c>
      <c r="D18" s="370">
        <v>5842868</v>
      </c>
      <c r="E18" s="370">
        <f>D18+33055522+3300000+10000000</f>
        <v>52198390</v>
      </c>
      <c r="F18" s="272">
        <v>23262316</v>
      </c>
      <c r="G18" s="65">
        <f t="shared" si="0"/>
        <v>23262316</v>
      </c>
      <c r="H18" s="65"/>
      <c r="I18" s="135"/>
      <c r="J18" s="426">
        <f>F18/E18*100</f>
        <v>44.56519827527248</v>
      </c>
    </row>
    <row r="19" spans="1:10" ht="18.75" customHeight="1">
      <c r="A19" s="148" t="s">
        <v>103</v>
      </c>
      <c r="B19" s="151" t="s">
        <v>104</v>
      </c>
      <c r="C19" s="157" t="s">
        <v>105</v>
      </c>
      <c r="D19" s="101">
        <f>SUM(D13:D18)</f>
        <v>129398473</v>
      </c>
      <c r="E19" s="101">
        <f>SUM(E13:E18)</f>
        <v>181761436</v>
      </c>
      <c r="F19" s="267">
        <f>SUM(F13:F18)</f>
        <v>95716069</v>
      </c>
      <c r="G19" s="65">
        <f t="shared" si="0"/>
        <v>95716069</v>
      </c>
      <c r="H19" s="66">
        <f>SUM(H13:H18)</f>
        <v>0</v>
      </c>
      <c r="I19" s="135"/>
      <c r="J19" s="426">
        <f>F19/E19*100</f>
        <v>52.660273326625784</v>
      </c>
    </row>
    <row r="20" spans="1:10" ht="18" customHeight="1">
      <c r="A20" s="147" t="s">
        <v>106</v>
      </c>
      <c r="B20" s="150" t="s">
        <v>107</v>
      </c>
      <c r="C20" s="156" t="s">
        <v>108</v>
      </c>
      <c r="D20" s="370"/>
      <c r="E20" s="370">
        <f t="shared" si="1"/>
        <v>0</v>
      </c>
      <c r="F20" s="272"/>
      <c r="G20" s="65">
        <f t="shared" si="0"/>
        <v>0</v>
      </c>
      <c r="H20" s="65"/>
      <c r="I20" s="135"/>
      <c r="J20" s="426"/>
    </row>
    <row r="21" spans="1:10" ht="21" customHeight="1">
      <c r="A21" s="147" t="s">
        <v>109</v>
      </c>
      <c r="B21" s="150" t="s">
        <v>110</v>
      </c>
      <c r="C21" s="156" t="s">
        <v>111</v>
      </c>
      <c r="D21" s="370"/>
      <c r="E21" s="370">
        <f t="shared" si="1"/>
        <v>0</v>
      </c>
      <c r="F21" s="272"/>
      <c r="G21" s="65">
        <f t="shared" si="0"/>
        <v>0</v>
      </c>
      <c r="H21" s="65"/>
      <c r="I21" s="135"/>
      <c r="J21" s="426"/>
    </row>
    <row r="22" spans="1:10" ht="23.25" customHeight="1">
      <c r="A22" s="147" t="s">
        <v>112</v>
      </c>
      <c r="B22" s="150" t="s">
        <v>113</v>
      </c>
      <c r="C22" s="156" t="s">
        <v>114</v>
      </c>
      <c r="D22" s="370"/>
      <c r="E22" s="370">
        <f t="shared" si="1"/>
        <v>0</v>
      </c>
      <c r="F22" s="272"/>
      <c r="G22" s="65">
        <f t="shared" si="0"/>
        <v>0</v>
      </c>
      <c r="H22" s="65"/>
      <c r="I22" s="135"/>
      <c r="J22" s="426"/>
    </row>
    <row r="23" spans="1:10" ht="27" customHeight="1">
      <c r="A23" s="147" t="s">
        <v>115</v>
      </c>
      <c r="B23" s="150" t="s">
        <v>116</v>
      </c>
      <c r="C23" s="156" t="s">
        <v>117</v>
      </c>
      <c r="D23" s="370"/>
      <c r="E23" s="370">
        <f t="shared" si="1"/>
        <v>0</v>
      </c>
      <c r="F23" s="272"/>
      <c r="G23" s="65">
        <f t="shared" si="0"/>
        <v>0</v>
      </c>
      <c r="H23" s="65"/>
      <c r="I23" s="135"/>
      <c r="J23" s="426"/>
    </row>
    <row r="24" spans="1:10" ht="19.5" customHeight="1">
      <c r="A24" s="147" t="s">
        <v>118</v>
      </c>
      <c r="B24" s="150" t="s">
        <v>119</v>
      </c>
      <c r="C24" s="156" t="s">
        <v>120</v>
      </c>
      <c r="D24" s="370">
        <v>851703720</v>
      </c>
      <c r="E24" s="370">
        <f>D24+205892449</f>
        <v>1057596169</v>
      </c>
      <c r="F24" s="272">
        <v>351271741</v>
      </c>
      <c r="G24" s="65">
        <f t="shared" si="0"/>
        <v>351271741</v>
      </c>
      <c r="H24" s="65"/>
      <c r="I24" s="135"/>
      <c r="J24" s="426">
        <f>F24/E24*100</f>
        <v>33.214165415533</v>
      </c>
    </row>
    <row r="25" spans="1:10" ht="15" customHeight="1">
      <c r="A25" s="148" t="s">
        <v>121</v>
      </c>
      <c r="B25" s="151" t="s">
        <v>122</v>
      </c>
      <c r="C25" s="157" t="s">
        <v>123</v>
      </c>
      <c r="D25" s="101">
        <f>SUM(D20:D24)</f>
        <v>851703720</v>
      </c>
      <c r="E25" s="101">
        <f>SUM(E20:E24)</f>
        <v>1057596169</v>
      </c>
      <c r="F25" s="267">
        <f>SUM(F20:F24)</f>
        <v>351271741</v>
      </c>
      <c r="G25" s="65">
        <f t="shared" si="0"/>
        <v>351271741</v>
      </c>
      <c r="H25" s="66"/>
      <c r="I25" s="135"/>
      <c r="J25" s="426">
        <f>F25/E25*100</f>
        <v>33.214165415533</v>
      </c>
    </row>
    <row r="26" spans="1:10" ht="18.75" customHeight="1">
      <c r="A26" s="147">
        <v>20</v>
      </c>
      <c r="B26" s="150" t="s">
        <v>124</v>
      </c>
      <c r="C26" s="156" t="s">
        <v>125</v>
      </c>
      <c r="D26" s="370">
        <v>2200000</v>
      </c>
      <c r="E26" s="370">
        <f t="shared" si="1"/>
        <v>2200000</v>
      </c>
      <c r="F26" s="272">
        <v>1134804</v>
      </c>
      <c r="G26" s="65">
        <f t="shared" si="0"/>
        <v>1134804</v>
      </c>
      <c r="H26" s="65"/>
      <c r="I26" s="135"/>
      <c r="J26" s="426">
        <f>F26/E26*100</f>
        <v>51.581999999999994</v>
      </c>
    </row>
    <row r="27" spans="1:10" ht="18" customHeight="1">
      <c r="A27" s="147">
        <v>21</v>
      </c>
      <c r="B27" s="151" t="s">
        <v>126</v>
      </c>
      <c r="C27" s="156" t="s">
        <v>127</v>
      </c>
      <c r="D27" s="101">
        <f>D26</f>
        <v>2200000</v>
      </c>
      <c r="E27" s="101">
        <f>E26</f>
        <v>2200000</v>
      </c>
      <c r="F27" s="267">
        <f>F26</f>
        <v>1134804</v>
      </c>
      <c r="G27" s="65">
        <f t="shared" si="0"/>
        <v>1134804</v>
      </c>
      <c r="H27" s="66">
        <v>0</v>
      </c>
      <c r="I27" s="135"/>
      <c r="J27" s="426">
        <f>F27/E27*100</f>
        <v>51.581999999999994</v>
      </c>
    </row>
    <row r="28" spans="1:10" ht="18" customHeight="1">
      <c r="A28" s="147">
        <v>22</v>
      </c>
      <c r="B28" s="150" t="s">
        <v>128</v>
      </c>
      <c r="C28" s="156" t="s">
        <v>129</v>
      </c>
      <c r="D28" s="370">
        <v>49000000</v>
      </c>
      <c r="E28" s="370">
        <f t="shared" si="1"/>
        <v>49000000</v>
      </c>
      <c r="F28" s="272">
        <v>40092576</v>
      </c>
      <c r="G28" s="65">
        <f t="shared" si="0"/>
        <v>40092576</v>
      </c>
      <c r="H28" s="65"/>
      <c r="I28" s="135"/>
      <c r="J28" s="426">
        <f>F28/E28*100</f>
        <v>81.82158367346939</v>
      </c>
    </row>
    <row r="29" spans="1:10" ht="18" customHeight="1">
      <c r="A29" s="147">
        <v>23</v>
      </c>
      <c r="B29" s="150" t="s">
        <v>130</v>
      </c>
      <c r="C29" s="156" t="s">
        <v>131</v>
      </c>
      <c r="D29" s="370">
        <v>0</v>
      </c>
      <c r="E29" s="370">
        <f t="shared" si="1"/>
        <v>0</v>
      </c>
      <c r="F29" s="272">
        <v>0</v>
      </c>
      <c r="G29" s="65">
        <f t="shared" si="0"/>
        <v>0</v>
      </c>
      <c r="H29" s="65"/>
      <c r="I29" s="135"/>
      <c r="J29" s="426"/>
    </row>
    <row r="30" spans="1:10" ht="18.75" customHeight="1">
      <c r="A30" s="147">
        <v>25</v>
      </c>
      <c r="B30" s="150" t="s">
        <v>133</v>
      </c>
      <c r="C30" s="156" t="s">
        <v>336</v>
      </c>
      <c r="D30" s="370">
        <v>1600000</v>
      </c>
      <c r="E30" s="370">
        <f t="shared" si="1"/>
        <v>1600000</v>
      </c>
      <c r="F30" s="272">
        <v>401200</v>
      </c>
      <c r="G30" s="65">
        <f t="shared" si="0"/>
        <v>401200</v>
      </c>
      <c r="H30" s="65"/>
      <c r="I30" s="135"/>
      <c r="J30" s="426">
        <f>F30/E30*100</f>
        <v>25.074999999999996</v>
      </c>
    </row>
    <row r="31" spans="1:10" ht="18.75" customHeight="1">
      <c r="A31" s="148">
        <v>26</v>
      </c>
      <c r="B31" s="151" t="s">
        <v>134</v>
      </c>
      <c r="C31" s="157" t="s">
        <v>135</v>
      </c>
      <c r="D31" s="101">
        <f>SUM(D28:D30)</f>
        <v>50600000</v>
      </c>
      <c r="E31" s="101">
        <f>SUM(E28:E30)</f>
        <v>50600000</v>
      </c>
      <c r="F31" s="267">
        <f>SUM(F28:F30)</f>
        <v>40493776</v>
      </c>
      <c r="G31" s="65">
        <f t="shared" si="0"/>
        <v>40493776</v>
      </c>
      <c r="H31" s="66">
        <f>SUM(H28:H30)</f>
        <v>0</v>
      </c>
      <c r="I31" s="135"/>
      <c r="J31" s="426">
        <f>F31/E31*100</f>
        <v>80.02722529644268</v>
      </c>
    </row>
    <row r="32" spans="1:10" ht="15" customHeight="1">
      <c r="A32" s="147">
        <v>27</v>
      </c>
      <c r="B32" s="150" t="s">
        <v>132</v>
      </c>
      <c r="C32" s="156" t="s">
        <v>140</v>
      </c>
      <c r="D32" s="370">
        <v>0</v>
      </c>
      <c r="E32" s="370">
        <f t="shared" si="1"/>
        <v>0</v>
      </c>
      <c r="F32" s="272"/>
      <c r="G32" s="65">
        <f t="shared" si="0"/>
        <v>0</v>
      </c>
      <c r="H32" s="65"/>
      <c r="I32" s="135"/>
      <c r="J32" s="426"/>
    </row>
    <row r="33" spans="1:10" ht="15" customHeight="1">
      <c r="A33" s="147">
        <v>28</v>
      </c>
      <c r="B33" s="150" t="s">
        <v>136</v>
      </c>
      <c r="C33" s="156" t="s">
        <v>140</v>
      </c>
      <c r="D33" s="370"/>
      <c r="E33" s="370">
        <f t="shared" si="1"/>
        <v>0</v>
      </c>
      <c r="F33" s="272"/>
      <c r="G33" s="65">
        <f t="shared" si="0"/>
        <v>0</v>
      </c>
      <c r="H33" s="65"/>
      <c r="I33" s="135"/>
      <c r="J33" s="426"/>
    </row>
    <row r="34" spans="1:10" ht="15" customHeight="1">
      <c r="A34" s="147">
        <v>29</v>
      </c>
      <c r="B34" s="150" t="s">
        <v>137</v>
      </c>
      <c r="C34" s="156" t="s">
        <v>140</v>
      </c>
      <c r="D34" s="370">
        <v>120000</v>
      </c>
      <c r="E34" s="370">
        <f t="shared" si="1"/>
        <v>120000</v>
      </c>
      <c r="F34" s="272"/>
      <c r="G34" s="65">
        <f t="shared" si="0"/>
        <v>0</v>
      </c>
      <c r="H34" s="65"/>
      <c r="I34" s="135"/>
      <c r="J34" s="426">
        <f aca="true" t="shared" si="2" ref="J34:J40">F34/E34*100</f>
        <v>0</v>
      </c>
    </row>
    <row r="35" spans="1:10" ht="15" customHeight="1">
      <c r="A35" s="147">
        <v>30</v>
      </c>
      <c r="B35" s="150" t="s">
        <v>138</v>
      </c>
      <c r="C35" s="156" t="s">
        <v>140</v>
      </c>
      <c r="D35" s="370">
        <v>150000</v>
      </c>
      <c r="E35" s="370">
        <f t="shared" si="1"/>
        <v>150000</v>
      </c>
      <c r="F35" s="272">
        <v>306526</v>
      </c>
      <c r="G35" s="65">
        <f t="shared" si="0"/>
        <v>306526</v>
      </c>
      <c r="H35" s="65"/>
      <c r="I35" s="135"/>
      <c r="J35" s="426">
        <f t="shared" si="2"/>
        <v>204.35066666666665</v>
      </c>
    </row>
    <row r="36" spans="1:10" ht="15" customHeight="1">
      <c r="A36" s="148">
        <v>31</v>
      </c>
      <c r="B36" s="151" t="s">
        <v>139</v>
      </c>
      <c r="C36" s="157" t="s">
        <v>140</v>
      </c>
      <c r="D36" s="101">
        <f>SUM(D32:D35)</f>
        <v>270000</v>
      </c>
      <c r="E36" s="101">
        <f>SUM(E32:E35)</f>
        <v>270000</v>
      </c>
      <c r="F36" s="267">
        <f>SUM(F32:F35)</f>
        <v>306526</v>
      </c>
      <c r="G36" s="65">
        <f t="shared" si="0"/>
        <v>306526</v>
      </c>
      <c r="H36" s="66"/>
      <c r="I36" s="135"/>
      <c r="J36" s="426">
        <f t="shared" si="2"/>
        <v>113.52814814814816</v>
      </c>
    </row>
    <row r="37" spans="1:10" ht="15" customHeight="1">
      <c r="A37" s="148">
        <v>32</v>
      </c>
      <c r="B37" s="151" t="s">
        <v>141</v>
      </c>
      <c r="C37" s="157" t="s">
        <v>142</v>
      </c>
      <c r="D37" s="101">
        <f>D27+D31+D36</f>
        <v>53070000</v>
      </c>
      <c r="E37" s="101">
        <f>E27+E31+E36</f>
        <v>53070000</v>
      </c>
      <c r="F37" s="267">
        <f>F27+F31+F36</f>
        <v>41935106</v>
      </c>
      <c r="G37" s="65">
        <f t="shared" si="0"/>
        <v>41935106</v>
      </c>
      <c r="H37" s="66">
        <f>H27+H31+H36</f>
        <v>0</v>
      </c>
      <c r="I37" s="135"/>
      <c r="J37" s="426">
        <f t="shared" si="2"/>
        <v>79.01847748257019</v>
      </c>
    </row>
    <row r="38" spans="1:10" ht="18" customHeight="1">
      <c r="A38" s="147">
        <v>33</v>
      </c>
      <c r="B38" s="153" t="s">
        <v>143</v>
      </c>
      <c r="C38" s="156" t="s">
        <v>144</v>
      </c>
      <c r="D38" s="370">
        <v>2500000</v>
      </c>
      <c r="E38" s="370">
        <f t="shared" si="1"/>
        <v>2500000</v>
      </c>
      <c r="F38" s="272">
        <v>188989</v>
      </c>
      <c r="G38" s="65">
        <f t="shared" si="0"/>
        <v>188989</v>
      </c>
      <c r="H38" s="65"/>
      <c r="I38" s="135"/>
      <c r="J38" s="426">
        <f t="shared" si="2"/>
        <v>7.55956</v>
      </c>
    </row>
    <row r="39" spans="1:10" ht="18.75" customHeight="1">
      <c r="A39" s="147">
        <v>34</v>
      </c>
      <c r="B39" s="153" t="s">
        <v>145</v>
      </c>
      <c r="C39" s="156" t="s">
        <v>146</v>
      </c>
      <c r="D39" s="370">
        <v>5500000</v>
      </c>
      <c r="E39" s="370">
        <f t="shared" si="1"/>
        <v>5500000</v>
      </c>
      <c r="F39" s="272">
        <v>9071915</v>
      </c>
      <c r="G39" s="65">
        <f t="shared" si="0"/>
        <v>9071915</v>
      </c>
      <c r="H39" s="65"/>
      <c r="I39" s="135"/>
      <c r="J39" s="426">
        <f t="shared" si="2"/>
        <v>164.94390909090907</v>
      </c>
    </row>
    <row r="40" spans="1:10" ht="15.75" customHeight="1">
      <c r="A40" s="147">
        <v>35</v>
      </c>
      <c r="B40" s="153" t="s">
        <v>147</v>
      </c>
      <c r="C40" s="156" t="s">
        <v>148</v>
      </c>
      <c r="D40" s="370">
        <v>1700000</v>
      </c>
      <c r="E40" s="370">
        <f t="shared" si="1"/>
        <v>1700000</v>
      </c>
      <c r="F40" s="272">
        <v>1216802</v>
      </c>
      <c r="G40" s="65">
        <f t="shared" si="0"/>
        <v>1216802</v>
      </c>
      <c r="H40" s="65"/>
      <c r="I40" s="135"/>
      <c r="J40" s="426">
        <f t="shared" si="2"/>
        <v>71.57658823529411</v>
      </c>
    </row>
    <row r="41" spans="1:10" ht="18.75" customHeight="1">
      <c r="A41" s="147">
        <v>36</v>
      </c>
      <c r="B41" s="153" t="s">
        <v>149</v>
      </c>
      <c r="C41" s="156" t="s">
        <v>150</v>
      </c>
      <c r="D41" s="370">
        <v>0</v>
      </c>
      <c r="E41" s="370">
        <f t="shared" si="1"/>
        <v>0</v>
      </c>
      <c r="F41" s="272"/>
      <c r="G41" s="65">
        <f t="shared" si="0"/>
        <v>0</v>
      </c>
      <c r="H41" s="65"/>
      <c r="I41" s="135"/>
      <c r="J41" s="426"/>
    </row>
    <row r="42" spans="1:10" ht="15.75" customHeight="1">
      <c r="A42" s="147">
        <v>37</v>
      </c>
      <c r="B42" s="153" t="s">
        <v>151</v>
      </c>
      <c r="C42" s="156" t="s">
        <v>152</v>
      </c>
      <c r="D42" s="370">
        <v>9097946</v>
      </c>
      <c r="E42" s="370">
        <f t="shared" si="1"/>
        <v>9097946</v>
      </c>
      <c r="F42" s="272">
        <v>5098716</v>
      </c>
      <c r="G42" s="65">
        <f t="shared" si="0"/>
        <v>5098716</v>
      </c>
      <c r="H42" s="65"/>
      <c r="I42" s="135"/>
      <c r="J42" s="426">
        <f>F42/E42*100</f>
        <v>56.04249574574305</v>
      </c>
    </row>
    <row r="43" spans="1:10" ht="18" customHeight="1">
      <c r="A43" s="147">
        <v>38</v>
      </c>
      <c r="B43" s="153" t="s">
        <v>153</v>
      </c>
      <c r="C43" s="156" t="s">
        <v>154</v>
      </c>
      <c r="D43" s="370">
        <v>5075445</v>
      </c>
      <c r="E43" s="370">
        <f t="shared" si="1"/>
        <v>5075445</v>
      </c>
      <c r="F43" s="272">
        <v>4418517</v>
      </c>
      <c r="G43" s="65">
        <f t="shared" si="0"/>
        <v>4418517</v>
      </c>
      <c r="H43" s="65"/>
      <c r="I43" s="135"/>
      <c r="J43" s="426">
        <f>F43/E43*100</f>
        <v>87.05674083750293</v>
      </c>
    </row>
    <row r="44" spans="1:10" ht="17.25" customHeight="1">
      <c r="A44" s="147">
        <v>39</v>
      </c>
      <c r="B44" s="153" t="s">
        <v>155</v>
      </c>
      <c r="C44" s="156" t="s">
        <v>156</v>
      </c>
      <c r="D44" s="370"/>
      <c r="E44" s="370">
        <f t="shared" si="1"/>
        <v>0</v>
      </c>
      <c r="F44" s="272"/>
      <c r="G44" s="65">
        <f t="shared" si="0"/>
        <v>0</v>
      </c>
      <c r="H44" s="65"/>
      <c r="I44" s="135"/>
      <c r="J44" s="426"/>
    </row>
    <row r="45" spans="1:10" ht="17.25" customHeight="1">
      <c r="A45" s="147">
        <v>40</v>
      </c>
      <c r="B45" s="153" t="s">
        <v>157</v>
      </c>
      <c r="C45" s="156" t="s">
        <v>158</v>
      </c>
      <c r="D45" s="370">
        <v>0</v>
      </c>
      <c r="E45" s="370">
        <f t="shared" si="1"/>
        <v>0</v>
      </c>
      <c r="F45" s="272">
        <v>55</v>
      </c>
      <c r="G45" s="65">
        <f t="shared" si="0"/>
        <v>55</v>
      </c>
      <c r="H45" s="65"/>
      <c r="I45" s="135"/>
      <c r="J45" s="426"/>
    </row>
    <row r="46" spans="1:10" ht="15" customHeight="1">
      <c r="A46" s="147">
        <v>41</v>
      </c>
      <c r="B46" s="153" t="s">
        <v>159</v>
      </c>
      <c r="C46" s="156" t="s">
        <v>160</v>
      </c>
      <c r="D46" s="370"/>
      <c r="E46" s="370">
        <f t="shared" si="1"/>
        <v>0</v>
      </c>
      <c r="F46" s="272"/>
      <c r="G46" s="65">
        <f t="shared" si="0"/>
        <v>0</v>
      </c>
      <c r="H46" s="65"/>
      <c r="I46" s="135"/>
      <c r="J46" s="426"/>
    </row>
    <row r="47" spans="1:10" ht="15" customHeight="1">
      <c r="A47" s="147">
        <v>42</v>
      </c>
      <c r="B47" s="153" t="s">
        <v>161</v>
      </c>
      <c r="C47" s="156" t="s">
        <v>162</v>
      </c>
      <c r="D47" s="370">
        <v>0</v>
      </c>
      <c r="E47" s="370">
        <f t="shared" si="1"/>
        <v>0</v>
      </c>
      <c r="F47" s="272">
        <v>205620</v>
      </c>
      <c r="G47" s="65">
        <f t="shared" si="0"/>
        <v>205620</v>
      </c>
      <c r="H47" s="65"/>
      <c r="I47" s="135"/>
      <c r="J47" s="426"/>
    </row>
    <row r="48" spans="1:10" ht="15" customHeight="1">
      <c r="A48" s="148">
        <v>43</v>
      </c>
      <c r="B48" s="154" t="s">
        <v>163</v>
      </c>
      <c r="C48" s="157" t="s">
        <v>164</v>
      </c>
      <c r="D48" s="101">
        <f>SUM(D38:D47)</f>
        <v>23873391</v>
      </c>
      <c r="E48" s="101">
        <f>SUM(E38:E47)</f>
        <v>23873391</v>
      </c>
      <c r="F48" s="267">
        <f>SUM(F38:F47)</f>
        <v>20200614</v>
      </c>
      <c r="G48" s="65">
        <f t="shared" si="0"/>
        <v>20200614</v>
      </c>
      <c r="H48" s="66">
        <f>SUM(H38:H47)</f>
        <v>0</v>
      </c>
      <c r="I48" s="135"/>
      <c r="J48" s="426">
        <f>F48/E48*100</f>
        <v>84.61560404217398</v>
      </c>
    </row>
    <row r="49" spans="1:10" ht="15" customHeight="1">
      <c r="A49" s="147">
        <v>44</v>
      </c>
      <c r="B49" s="153" t="s">
        <v>165</v>
      </c>
      <c r="C49" s="156" t="s">
        <v>166</v>
      </c>
      <c r="D49" s="370">
        <v>0</v>
      </c>
      <c r="E49" s="370">
        <f t="shared" si="1"/>
        <v>0</v>
      </c>
      <c r="F49" s="272"/>
      <c r="G49" s="65">
        <f t="shared" si="0"/>
        <v>0</v>
      </c>
      <c r="H49" s="65"/>
      <c r="I49" s="135"/>
      <c r="J49" s="426"/>
    </row>
    <row r="50" spans="1:10" ht="15" customHeight="1">
      <c r="A50" s="147">
        <v>45</v>
      </c>
      <c r="B50" s="153" t="s">
        <v>167</v>
      </c>
      <c r="C50" s="156" t="s">
        <v>168</v>
      </c>
      <c r="D50" s="370"/>
      <c r="E50" s="370">
        <f t="shared" si="1"/>
        <v>0</v>
      </c>
      <c r="F50" s="272">
        <v>2122500</v>
      </c>
      <c r="G50" s="65">
        <f t="shared" si="0"/>
        <v>2122500</v>
      </c>
      <c r="H50" s="65"/>
      <c r="I50" s="135"/>
      <c r="J50" s="426"/>
    </row>
    <row r="51" spans="1:10" ht="15" customHeight="1">
      <c r="A51" s="147">
        <v>46</v>
      </c>
      <c r="B51" s="153" t="s">
        <v>169</v>
      </c>
      <c r="C51" s="156" t="s">
        <v>170</v>
      </c>
      <c r="D51" s="370"/>
      <c r="E51" s="370">
        <f t="shared" si="1"/>
        <v>0</v>
      </c>
      <c r="F51" s="272"/>
      <c r="G51" s="65">
        <f t="shared" si="0"/>
        <v>0</v>
      </c>
      <c r="H51" s="65"/>
      <c r="I51" s="135"/>
      <c r="J51" s="426"/>
    </row>
    <row r="52" spans="1:10" ht="15" customHeight="1">
      <c r="A52" s="147">
        <v>47</v>
      </c>
      <c r="B52" s="153" t="s">
        <v>171</v>
      </c>
      <c r="C52" s="156" t="s">
        <v>172</v>
      </c>
      <c r="D52" s="370"/>
      <c r="E52" s="370">
        <f t="shared" si="1"/>
        <v>0</v>
      </c>
      <c r="F52" s="272"/>
      <c r="G52" s="65">
        <f t="shared" si="0"/>
        <v>0</v>
      </c>
      <c r="H52" s="65"/>
      <c r="I52" s="135"/>
      <c r="J52" s="426"/>
    </row>
    <row r="53" spans="1:10" ht="15" customHeight="1">
      <c r="A53" s="147">
        <v>48</v>
      </c>
      <c r="B53" s="153" t="s">
        <v>173</v>
      </c>
      <c r="C53" s="156" t="s">
        <v>174</v>
      </c>
      <c r="D53" s="370"/>
      <c r="E53" s="370">
        <f t="shared" si="1"/>
        <v>0</v>
      </c>
      <c r="F53" s="272"/>
      <c r="G53" s="65">
        <f t="shared" si="0"/>
        <v>0</v>
      </c>
      <c r="H53" s="65"/>
      <c r="I53" s="135"/>
      <c r="J53" s="426"/>
    </row>
    <row r="54" spans="1:10" ht="15" customHeight="1">
      <c r="A54" s="148">
        <v>49</v>
      </c>
      <c r="B54" s="151" t="s">
        <v>175</v>
      </c>
      <c r="C54" s="157" t="s">
        <v>176</v>
      </c>
      <c r="D54" s="101">
        <f>SUM(D49:D53)</f>
        <v>0</v>
      </c>
      <c r="E54" s="101">
        <f>SUM(E49:E53)</f>
        <v>0</v>
      </c>
      <c r="F54" s="267">
        <f>SUM(F49:F53)</f>
        <v>2122500</v>
      </c>
      <c r="G54" s="65">
        <f t="shared" si="0"/>
        <v>2122500</v>
      </c>
      <c r="H54" s="66">
        <f>SUM(H49:H53)</f>
        <v>0</v>
      </c>
      <c r="I54" s="135"/>
      <c r="J54" s="426"/>
    </row>
    <row r="55" spans="1:10" ht="26.25" customHeight="1">
      <c r="A55" s="147">
        <v>50</v>
      </c>
      <c r="B55" s="153" t="s">
        <v>177</v>
      </c>
      <c r="C55" s="156" t="s">
        <v>178</v>
      </c>
      <c r="D55" s="370"/>
      <c r="E55" s="370">
        <f t="shared" si="1"/>
        <v>0</v>
      </c>
      <c r="F55" s="272"/>
      <c r="G55" s="65">
        <f t="shared" si="0"/>
        <v>0</v>
      </c>
      <c r="H55" s="65"/>
      <c r="I55" s="135"/>
      <c r="J55" s="426"/>
    </row>
    <row r="56" spans="1:10" ht="26.25" customHeight="1">
      <c r="A56" s="147">
        <v>51</v>
      </c>
      <c r="B56" s="150" t="s">
        <v>179</v>
      </c>
      <c r="C56" s="156" t="s">
        <v>180</v>
      </c>
      <c r="D56" s="370"/>
      <c r="E56" s="370">
        <f t="shared" si="1"/>
        <v>0</v>
      </c>
      <c r="F56" s="272"/>
      <c r="G56" s="65">
        <f t="shared" si="0"/>
        <v>0</v>
      </c>
      <c r="H56" s="65"/>
      <c r="I56" s="135"/>
      <c r="J56" s="426"/>
    </row>
    <row r="57" spans="1:10" ht="15" customHeight="1">
      <c r="A57" s="147">
        <v>52</v>
      </c>
      <c r="B57" s="153" t="s">
        <v>181</v>
      </c>
      <c r="C57" s="156" t="s">
        <v>342</v>
      </c>
      <c r="D57" s="370"/>
      <c r="E57" s="370">
        <f t="shared" si="1"/>
        <v>0</v>
      </c>
      <c r="F57" s="272"/>
      <c r="G57" s="65">
        <f t="shared" si="0"/>
        <v>0</v>
      </c>
      <c r="H57" s="65"/>
      <c r="I57" s="135"/>
      <c r="J57" s="426"/>
    </row>
    <row r="58" spans="1:10" ht="15" customHeight="1">
      <c r="A58" s="148">
        <v>53</v>
      </c>
      <c r="B58" s="151" t="s">
        <v>182</v>
      </c>
      <c r="C58" s="157" t="s">
        <v>183</v>
      </c>
      <c r="D58" s="101">
        <f>SUM(D55:D57)</f>
        <v>0</v>
      </c>
      <c r="E58" s="370">
        <f t="shared" si="1"/>
        <v>0</v>
      </c>
      <c r="F58" s="272"/>
      <c r="G58" s="65">
        <f t="shared" si="0"/>
        <v>0</v>
      </c>
      <c r="H58" s="66">
        <f>SUM(H55:H57)</f>
        <v>0</v>
      </c>
      <c r="I58" s="135"/>
      <c r="J58" s="426"/>
    </row>
    <row r="59" spans="1:10" ht="23.25" customHeight="1">
      <c r="A59" s="147">
        <v>54</v>
      </c>
      <c r="B59" s="153" t="s">
        <v>184</v>
      </c>
      <c r="C59" s="156" t="s">
        <v>185</v>
      </c>
      <c r="D59" s="370"/>
      <c r="E59" s="370">
        <f t="shared" si="1"/>
        <v>0</v>
      </c>
      <c r="F59" s="272"/>
      <c r="G59" s="65">
        <f t="shared" si="0"/>
        <v>0</v>
      </c>
      <c r="H59" s="65"/>
      <c r="I59" s="135"/>
      <c r="J59" s="426"/>
    </row>
    <row r="60" spans="1:10" ht="22.5" customHeight="1">
      <c r="A60" s="147">
        <v>55</v>
      </c>
      <c r="B60" s="150" t="s">
        <v>186</v>
      </c>
      <c r="C60" s="156" t="s">
        <v>187</v>
      </c>
      <c r="D60" s="370"/>
      <c r="E60" s="370">
        <f t="shared" si="1"/>
        <v>0</v>
      </c>
      <c r="F60" s="272"/>
      <c r="G60" s="65">
        <f t="shared" si="0"/>
        <v>0</v>
      </c>
      <c r="H60" s="65"/>
      <c r="I60" s="135"/>
      <c r="J60" s="426"/>
    </row>
    <row r="61" spans="1:10" ht="17.25" customHeight="1">
      <c r="A61" s="147">
        <v>56</v>
      </c>
      <c r="B61" s="153" t="s">
        <v>188</v>
      </c>
      <c r="C61" s="156" t="s">
        <v>189</v>
      </c>
      <c r="D61" s="370"/>
      <c r="E61" s="370">
        <f t="shared" si="1"/>
        <v>0</v>
      </c>
      <c r="F61" s="272"/>
      <c r="G61" s="65">
        <f t="shared" si="0"/>
        <v>0</v>
      </c>
      <c r="H61" s="65"/>
      <c r="I61" s="135"/>
      <c r="J61" s="426"/>
    </row>
    <row r="62" spans="1:10" ht="18" customHeight="1">
      <c r="A62" s="148">
        <v>57</v>
      </c>
      <c r="B62" s="151" t="s">
        <v>190</v>
      </c>
      <c r="C62" s="157" t="s">
        <v>191</v>
      </c>
      <c r="D62" s="101"/>
      <c r="E62" s="370">
        <f t="shared" si="1"/>
        <v>0</v>
      </c>
      <c r="F62" s="272"/>
      <c r="G62" s="65">
        <f t="shared" si="0"/>
        <v>0</v>
      </c>
      <c r="H62" s="66"/>
      <c r="I62" s="135"/>
      <c r="J62" s="426"/>
    </row>
    <row r="63" spans="1:10" ht="17.25" customHeight="1">
      <c r="A63" s="148">
        <v>58</v>
      </c>
      <c r="B63" s="154" t="s">
        <v>192</v>
      </c>
      <c r="C63" s="157" t="s">
        <v>193</v>
      </c>
      <c r="D63" s="388">
        <f>D19+D25+D37+D48+D54+D58+D62</f>
        <v>1058045584</v>
      </c>
      <c r="E63" s="388">
        <f>E19+E25+E37+E48+E54+E58+E62</f>
        <v>1316300996</v>
      </c>
      <c r="F63" s="282">
        <f>F19+F25+F37+F48+F54+F58+F62</f>
        <v>511246030</v>
      </c>
      <c r="G63" s="65">
        <f t="shared" si="0"/>
        <v>511246030</v>
      </c>
      <c r="H63" s="66">
        <f>H19+H25+H37+H48+H54+H58+H62</f>
        <v>0</v>
      </c>
      <c r="I63" s="135"/>
      <c r="J63" s="426">
        <f>F63/E63*100</f>
        <v>38.83959911552023</v>
      </c>
    </row>
    <row r="64" spans="1:10" ht="15" customHeight="1">
      <c r="A64" s="147">
        <v>59</v>
      </c>
      <c r="B64" s="153" t="s">
        <v>194</v>
      </c>
      <c r="C64" s="156" t="s">
        <v>195</v>
      </c>
      <c r="D64" s="370"/>
      <c r="E64" s="370">
        <f t="shared" si="1"/>
        <v>0</v>
      </c>
      <c r="F64" s="272"/>
      <c r="G64" s="65">
        <f t="shared" si="0"/>
        <v>0</v>
      </c>
      <c r="H64" s="65"/>
      <c r="I64" s="135"/>
      <c r="J64" s="426"/>
    </row>
    <row r="65" spans="1:10" ht="15" customHeight="1">
      <c r="A65" s="147">
        <v>60</v>
      </c>
      <c r="B65" s="153" t="s">
        <v>196</v>
      </c>
      <c r="C65" s="156" t="s">
        <v>197</v>
      </c>
      <c r="D65" s="370">
        <v>567303596</v>
      </c>
      <c r="E65" s="370">
        <f t="shared" si="1"/>
        <v>567303596</v>
      </c>
      <c r="F65" s="272">
        <v>565796120</v>
      </c>
      <c r="G65" s="65">
        <f t="shared" si="0"/>
        <v>565796120</v>
      </c>
      <c r="H65" s="65"/>
      <c r="I65" s="135"/>
      <c r="J65" s="426">
        <f>F65/E65*100</f>
        <v>99.73427349824168</v>
      </c>
    </row>
    <row r="66" spans="1:10" ht="15" customHeight="1">
      <c r="A66" s="147">
        <v>61</v>
      </c>
      <c r="B66" s="153" t="s">
        <v>319</v>
      </c>
      <c r="C66" s="156" t="s">
        <v>320</v>
      </c>
      <c r="D66" s="370"/>
      <c r="E66" s="370">
        <f t="shared" si="1"/>
        <v>0</v>
      </c>
      <c r="F66" s="272">
        <v>50994</v>
      </c>
      <c r="G66" s="65">
        <f t="shared" si="0"/>
        <v>50994</v>
      </c>
      <c r="H66" s="65"/>
      <c r="I66" s="125"/>
      <c r="J66" s="426"/>
    </row>
    <row r="67" spans="1:10" ht="15" customHeight="1">
      <c r="A67" s="147">
        <v>62</v>
      </c>
      <c r="B67" s="153" t="s">
        <v>198</v>
      </c>
      <c r="C67" s="156" t="s">
        <v>199</v>
      </c>
      <c r="D67" s="370"/>
      <c r="E67" s="370">
        <f t="shared" si="1"/>
        <v>0</v>
      </c>
      <c r="F67" s="272"/>
      <c r="G67" s="65">
        <f t="shared" si="0"/>
        <v>0</v>
      </c>
      <c r="H67" s="65"/>
      <c r="I67" s="135"/>
      <c r="J67" s="426"/>
    </row>
    <row r="68" spans="1:10" ht="15" customHeight="1">
      <c r="A68" s="147">
        <v>63</v>
      </c>
      <c r="B68" s="154" t="s">
        <v>200</v>
      </c>
      <c r="C68" s="157" t="s">
        <v>201</v>
      </c>
      <c r="D68" s="101">
        <f>SUM(D64:D67)</f>
        <v>567303596</v>
      </c>
      <c r="E68" s="101">
        <f>SUM(E64:E67)</f>
        <v>567303596</v>
      </c>
      <c r="F68" s="267">
        <f>SUM(F64:F67)</f>
        <v>565847114</v>
      </c>
      <c r="G68" s="65">
        <f t="shared" si="0"/>
        <v>565847114</v>
      </c>
      <c r="H68" s="65"/>
      <c r="I68" s="135"/>
      <c r="J68" s="426">
        <f>F68/E68*100</f>
        <v>99.74326233602791</v>
      </c>
    </row>
    <row r="69" spans="1:10" ht="15" customHeight="1">
      <c r="A69" s="147">
        <v>64</v>
      </c>
      <c r="B69" s="154" t="s">
        <v>202</v>
      </c>
      <c r="C69" s="157" t="s">
        <v>203</v>
      </c>
      <c r="D69" s="101">
        <f>D63+D68</f>
        <v>1625349180</v>
      </c>
      <c r="E69" s="101">
        <f>E63+E68</f>
        <v>1883604592</v>
      </c>
      <c r="F69" s="267">
        <f>F63+F68</f>
        <v>1077093144</v>
      </c>
      <c r="G69" s="65">
        <f t="shared" si="0"/>
        <v>1077093144</v>
      </c>
      <c r="H69" s="66">
        <f>H63+H68</f>
        <v>0</v>
      </c>
      <c r="I69" s="135"/>
      <c r="J69" s="426">
        <f>F69/E69*100</f>
        <v>57.18255033856915</v>
      </c>
    </row>
    <row r="70" spans="1:10" ht="15" customHeight="1" thickBot="1">
      <c r="A70" s="147">
        <v>65</v>
      </c>
      <c r="B70" s="155" t="s">
        <v>39</v>
      </c>
      <c r="C70" s="159"/>
      <c r="D70" s="238">
        <f>SUM(D69:D69)</f>
        <v>1625349180</v>
      </c>
      <c r="E70" s="238">
        <f>SUM(E69:E69)</f>
        <v>1883604592</v>
      </c>
      <c r="F70" s="444">
        <f>SUM(F69:F69)</f>
        <v>1077093144</v>
      </c>
      <c r="G70" s="65">
        <f t="shared" si="0"/>
        <v>1077093144</v>
      </c>
      <c r="H70" s="67">
        <f>SUM(H69:H69)</f>
        <v>0</v>
      </c>
      <c r="I70" s="145"/>
      <c r="J70" s="426">
        <f>F70/E70*100</f>
        <v>57.18255033856915</v>
      </c>
    </row>
  </sheetData>
  <sheetProtection selectLockedCells="1" selectUnlockedCells="1"/>
  <mergeCells count="4">
    <mergeCell ref="A1:I1"/>
    <mergeCell ref="A2:I2"/>
    <mergeCell ref="A3:I3"/>
    <mergeCell ref="A4:I4"/>
  </mergeCells>
  <printOptions horizontalCentered="1"/>
  <pageMargins left="0.5118110236220472" right="0.5118110236220472" top="0.6299212598425197" bottom="0.6299212598425197" header="0.5118110236220472" footer="0.5118110236220472"/>
  <pageSetup fitToHeight="1" fitToWidth="1" horizontalDpi="600" verticalDpi="600" orientation="portrait" paperSize="9" scale="57" r:id="rId1"/>
  <headerFooter alignWithMargins="0">
    <oddHeader>&amp;R7.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70"/>
  <sheetViews>
    <sheetView zoomScale="80" zoomScaleNormal="80" zoomScalePageLayoutView="0" workbookViewId="0" topLeftCell="A40">
      <selection activeCell="D5" sqref="D1:D16384"/>
    </sheetView>
  </sheetViews>
  <sheetFormatPr defaultColWidth="9.140625" defaultRowHeight="12.75"/>
  <cols>
    <col min="1" max="1" width="6.421875" style="29" customWidth="1"/>
    <col min="2" max="2" width="64.28125" style="29" customWidth="1"/>
    <col min="3" max="3" width="9.57421875" style="30" customWidth="1"/>
    <col min="4" max="4" width="12.57421875" style="377" customWidth="1"/>
    <col min="5" max="5" width="12.57421875" style="29" customWidth="1"/>
    <col min="6" max="6" width="12.421875" style="29" customWidth="1"/>
    <col min="7" max="7" width="12.8515625" style="29" customWidth="1"/>
    <col min="8" max="8" width="10.140625" style="29" customWidth="1"/>
    <col min="9" max="18" width="2.7109375" style="29" customWidth="1"/>
    <col min="19" max="224" width="9.140625" style="29" customWidth="1"/>
  </cols>
  <sheetData>
    <row r="1" spans="1:8" ht="15.75" customHeight="1">
      <c r="A1" s="530" t="s">
        <v>204</v>
      </c>
      <c r="B1" s="530"/>
      <c r="C1" s="530"/>
      <c r="D1" s="530"/>
      <c r="E1" s="530"/>
      <c r="F1" s="530"/>
      <c r="G1" s="530"/>
      <c r="H1" s="530"/>
    </row>
    <row r="2" spans="1:8" ht="15.75" customHeight="1">
      <c r="A2" s="530" t="s">
        <v>352</v>
      </c>
      <c r="B2" s="530"/>
      <c r="C2" s="530"/>
      <c r="D2" s="530"/>
      <c r="E2" s="530"/>
      <c r="F2" s="530"/>
      <c r="G2" s="530"/>
      <c r="H2" s="530"/>
    </row>
    <row r="3" spans="1:8" ht="15.75" customHeight="1">
      <c r="A3" s="530" t="s">
        <v>386</v>
      </c>
      <c r="B3" s="530"/>
      <c r="C3" s="530"/>
      <c r="D3" s="530"/>
      <c r="E3" s="530"/>
      <c r="F3" s="530"/>
      <c r="G3" s="530"/>
      <c r="H3" s="530"/>
    </row>
    <row r="4" spans="1:8" ht="15.75" customHeight="1">
      <c r="A4" s="531" t="s">
        <v>325</v>
      </c>
      <c r="B4" s="531"/>
      <c r="C4" s="531"/>
      <c r="D4" s="531"/>
      <c r="E4" s="531"/>
      <c r="F4" s="531"/>
      <c r="G4" s="531"/>
      <c r="H4" s="531"/>
    </row>
    <row r="5" spans="1:8" ht="45" customHeight="1">
      <c r="A5" s="126" t="s">
        <v>56</v>
      </c>
      <c r="B5" s="127" t="s">
        <v>57</v>
      </c>
      <c r="C5" s="128" t="s">
        <v>58</v>
      </c>
      <c r="D5" s="373" t="s">
        <v>59</v>
      </c>
      <c r="E5" s="253" t="s">
        <v>384</v>
      </c>
      <c r="F5" s="32" t="s">
        <v>60</v>
      </c>
      <c r="G5" s="32" t="s">
        <v>61</v>
      </c>
      <c r="H5" s="129" t="s">
        <v>62</v>
      </c>
    </row>
    <row r="6" spans="1:8" ht="12.75">
      <c r="A6" s="130" t="s">
        <v>63</v>
      </c>
      <c r="B6" s="131" t="s">
        <v>64</v>
      </c>
      <c r="C6" s="132" t="s">
        <v>65</v>
      </c>
      <c r="D6" s="374" t="s">
        <v>66</v>
      </c>
      <c r="E6" s="132" t="s">
        <v>271</v>
      </c>
      <c r="F6" s="132" t="s">
        <v>273</v>
      </c>
      <c r="G6" s="132" t="s">
        <v>275</v>
      </c>
      <c r="H6" s="132" t="s">
        <v>277</v>
      </c>
    </row>
    <row r="7" spans="1:225" s="33" customFormat="1" ht="18" customHeight="1">
      <c r="A7" s="147" t="s">
        <v>67</v>
      </c>
      <c r="B7" s="149" t="s">
        <v>68</v>
      </c>
      <c r="C7" s="156" t="s">
        <v>69</v>
      </c>
      <c r="D7" s="386"/>
      <c r="E7" s="256">
        <f>D7</f>
        <v>0</v>
      </c>
      <c r="F7" s="99"/>
      <c r="G7" s="99"/>
      <c r="H7" s="146"/>
      <c r="I7" s="29"/>
      <c r="HQ7"/>
    </row>
    <row r="8" spans="1:225" s="33" customFormat="1" ht="18" customHeight="1">
      <c r="A8" s="147" t="s">
        <v>70</v>
      </c>
      <c r="B8" s="150" t="s">
        <v>71</v>
      </c>
      <c r="C8" s="156" t="s">
        <v>72</v>
      </c>
      <c r="D8" s="386"/>
      <c r="E8" s="256">
        <f aca="true" t="shared" si="0" ref="E8:E70">D8</f>
        <v>0</v>
      </c>
      <c r="F8" s="99"/>
      <c r="G8" s="99"/>
      <c r="H8" s="146"/>
      <c r="I8" s="29"/>
      <c r="HQ8"/>
    </row>
    <row r="9" spans="1:225" s="33" customFormat="1" ht="21.75" customHeight="1">
      <c r="A9" s="147" t="s">
        <v>73</v>
      </c>
      <c r="B9" s="150" t="s">
        <v>74</v>
      </c>
      <c r="C9" s="156" t="s">
        <v>75</v>
      </c>
      <c r="D9" s="386"/>
      <c r="E9" s="256">
        <f t="shared" si="0"/>
        <v>0</v>
      </c>
      <c r="F9" s="99"/>
      <c r="G9" s="99"/>
      <c r="H9" s="146"/>
      <c r="I9" s="29"/>
      <c r="HQ9"/>
    </row>
    <row r="10" spans="1:8" ht="18" customHeight="1">
      <c r="A10" s="147" t="s">
        <v>76</v>
      </c>
      <c r="B10" s="150" t="s">
        <v>77</v>
      </c>
      <c r="C10" s="156" t="s">
        <v>78</v>
      </c>
      <c r="D10" s="386"/>
      <c r="E10" s="256">
        <f t="shared" si="0"/>
        <v>0</v>
      </c>
      <c r="F10" s="99"/>
      <c r="G10" s="99"/>
      <c r="H10" s="146"/>
    </row>
    <row r="11" spans="1:225" s="34" customFormat="1" ht="18" customHeight="1">
      <c r="A11" s="147" t="s">
        <v>79</v>
      </c>
      <c r="B11" s="150" t="s">
        <v>80</v>
      </c>
      <c r="C11" s="156" t="s">
        <v>81</v>
      </c>
      <c r="D11" s="386"/>
      <c r="E11" s="256">
        <f t="shared" si="0"/>
        <v>0</v>
      </c>
      <c r="F11" s="99"/>
      <c r="G11" s="99"/>
      <c r="H11" s="146"/>
      <c r="I11" s="29"/>
      <c r="HQ11"/>
    </row>
    <row r="12" spans="1:225" s="34" customFormat="1" ht="18" customHeight="1">
      <c r="A12" s="147" t="s">
        <v>82</v>
      </c>
      <c r="B12" s="150" t="s">
        <v>83</v>
      </c>
      <c r="C12" s="156" t="s">
        <v>84</v>
      </c>
      <c r="D12" s="386"/>
      <c r="E12" s="256">
        <f t="shared" si="0"/>
        <v>0</v>
      </c>
      <c r="F12" s="99"/>
      <c r="G12" s="99"/>
      <c r="H12" s="146"/>
      <c r="I12" s="29"/>
      <c r="HQ12"/>
    </row>
    <row r="13" spans="1:8" ht="18" customHeight="1">
      <c r="A13" s="148" t="s">
        <v>85</v>
      </c>
      <c r="B13" s="151" t="s">
        <v>86</v>
      </c>
      <c r="C13" s="157" t="s">
        <v>87</v>
      </c>
      <c r="D13" s="387">
        <v>0</v>
      </c>
      <c r="E13" s="256">
        <f t="shared" si="0"/>
        <v>0</v>
      </c>
      <c r="F13" s="100"/>
      <c r="G13" s="100"/>
      <c r="H13" s="146"/>
    </row>
    <row r="14" spans="1:8" ht="18" customHeight="1">
      <c r="A14" s="147" t="s">
        <v>88</v>
      </c>
      <c r="B14" s="150" t="s">
        <v>89</v>
      </c>
      <c r="C14" s="156" t="s">
        <v>90</v>
      </c>
      <c r="D14" s="386"/>
      <c r="E14" s="256">
        <f t="shared" si="0"/>
        <v>0</v>
      </c>
      <c r="F14" s="99"/>
      <c r="G14" s="99"/>
      <c r="H14" s="146"/>
    </row>
    <row r="15" spans="1:8" ht="27.75" customHeight="1">
      <c r="A15" s="147" t="s">
        <v>91</v>
      </c>
      <c r="B15" s="150" t="s">
        <v>92</v>
      </c>
      <c r="C15" s="156" t="s">
        <v>93</v>
      </c>
      <c r="D15" s="386"/>
      <c r="E15" s="256">
        <f t="shared" si="0"/>
        <v>0</v>
      </c>
      <c r="F15" s="99"/>
      <c r="G15" s="99"/>
      <c r="H15" s="146"/>
    </row>
    <row r="16" spans="1:8" ht="28.5" customHeight="1">
      <c r="A16" s="147" t="s">
        <v>94</v>
      </c>
      <c r="B16" s="150" t="s">
        <v>95</v>
      </c>
      <c r="C16" s="156" t="s">
        <v>96</v>
      </c>
      <c r="D16" s="386"/>
      <c r="E16" s="256">
        <f t="shared" si="0"/>
        <v>0</v>
      </c>
      <c r="F16" s="99"/>
      <c r="G16" s="99"/>
      <c r="H16" s="146"/>
    </row>
    <row r="17" spans="1:8" ht="24" customHeight="1">
      <c r="A17" s="147" t="s">
        <v>97</v>
      </c>
      <c r="B17" s="150" t="s">
        <v>98</v>
      </c>
      <c r="C17" s="156" t="s">
        <v>99</v>
      </c>
      <c r="D17" s="386"/>
      <c r="E17" s="256">
        <f t="shared" si="0"/>
        <v>0</v>
      </c>
      <c r="F17" s="99"/>
      <c r="G17" s="99"/>
      <c r="H17" s="146"/>
    </row>
    <row r="18" spans="1:8" ht="18" customHeight="1">
      <c r="A18" s="147" t="s">
        <v>100</v>
      </c>
      <c r="B18" s="152" t="s">
        <v>101</v>
      </c>
      <c r="C18" s="158" t="s">
        <v>102</v>
      </c>
      <c r="D18" s="386"/>
      <c r="E18" s="256">
        <f t="shared" si="0"/>
        <v>0</v>
      </c>
      <c r="F18" s="99"/>
      <c r="G18" s="99"/>
      <c r="H18" s="146"/>
    </row>
    <row r="19" spans="1:8" ht="25.5" customHeight="1">
      <c r="A19" s="148" t="s">
        <v>103</v>
      </c>
      <c r="B19" s="151" t="s">
        <v>104</v>
      </c>
      <c r="C19" s="157" t="s">
        <v>105</v>
      </c>
      <c r="D19" s="387">
        <v>0</v>
      </c>
      <c r="E19" s="256">
        <f t="shared" si="0"/>
        <v>0</v>
      </c>
      <c r="F19" s="100"/>
      <c r="G19" s="100"/>
      <c r="H19" s="146"/>
    </row>
    <row r="20" spans="1:9" ht="18" customHeight="1">
      <c r="A20" s="147" t="s">
        <v>106</v>
      </c>
      <c r="B20" s="150" t="s">
        <v>107</v>
      </c>
      <c r="C20" s="156" t="s">
        <v>108</v>
      </c>
      <c r="D20" s="386"/>
      <c r="E20" s="256">
        <f t="shared" si="0"/>
        <v>0</v>
      </c>
      <c r="F20" s="99"/>
      <c r="G20" s="99"/>
      <c r="H20" s="146"/>
      <c r="I20" s="34"/>
    </row>
    <row r="21" spans="1:9" ht="21.75" customHeight="1">
      <c r="A21" s="147" t="s">
        <v>109</v>
      </c>
      <c r="B21" s="150" t="s">
        <v>110</v>
      </c>
      <c r="C21" s="156" t="s">
        <v>111</v>
      </c>
      <c r="D21" s="386"/>
      <c r="E21" s="256">
        <f t="shared" si="0"/>
        <v>0</v>
      </c>
      <c r="F21" s="99"/>
      <c r="G21" s="99"/>
      <c r="H21" s="146"/>
      <c r="I21" s="34"/>
    </row>
    <row r="22" spans="1:8" ht="22.5" customHeight="1">
      <c r="A22" s="147" t="s">
        <v>112</v>
      </c>
      <c r="B22" s="150" t="s">
        <v>113</v>
      </c>
      <c r="C22" s="156" t="s">
        <v>114</v>
      </c>
      <c r="D22" s="386"/>
      <c r="E22" s="256">
        <f t="shared" si="0"/>
        <v>0</v>
      </c>
      <c r="F22" s="99"/>
      <c r="G22" s="99"/>
      <c r="H22" s="146"/>
    </row>
    <row r="23" spans="1:8" ht="24" customHeight="1">
      <c r="A23" s="147" t="s">
        <v>115</v>
      </c>
      <c r="B23" s="150" t="s">
        <v>116</v>
      </c>
      <c r="C23" s="156" t="s">
        <v>117</v>
      </c>
      <c r="D23" s="386"/>
      <c r="E23" s="256">
        <f t="shared" si="0"/>
        <v>0</v>
      </c>
      <c r="F23" s="99"/>
      <c r="G23" s="99"/>
      <c r="H23" s="146"/>
    </row>
    <row r="24" spans="1:8" ht="18" customHeight="1">
      <c r="A24" s="147" t="s">
        <v>118</v>
      </c>
      <c r="B24" s="150" t="s">
        <v>119</v>
      </c>
      <c r="C24" s="156" t="s">
        <v>120</v>
      </c>
      <c r="D24" s="386"/>
      <c r="E24" s="256">
        <f t="shared" si="0"/>
        <v>0</v>
      </c>
      <c r="F24" s="99"/>
      <c r="G24" s="99"/>
      <c r="H24" s="146"/>
    </row>
    <row r="25" spans="1:8" ht="25.5" customHeight="1">
      <c r="A25" s="148" t="s">
        <v>121</v>
      </c>
      <c r="B25" s="151" t="s">
        <v>122</v>
      </c>
      <c r="C25" s="157" t="s">
        <v>123</v>
      </c>
      <c r="D25" s="387">
        <v>0</v>
      </c>
      <c r="E25" s="256">
        <f t="shared" si="0"/>
        <v>0</v>
      </c>
      <c r="F25" s="100"/>
      <c r="G25" s="100"/>
      <c r="H25" s="146"/>
    </row>
    <row r="26" spans="1:8" ht="18" customHeight="1">
      <c r="A26" s="147">
        <v>20</v>
      </c>
      <c r="B26" s="150" t="s">
        <v>124</v>
      </c>
      <c r="C26" s="156" t="s">
        <v>125</v>
      </c>
      <c r="D26" s="386"/>
      <c r="E26" s="256">
        <f t="shared" si="0"/>
        <v>0</v>
      </c>
      <c r="F26" s="99"/>
      <c r="G26" s="99"/>
      <c r="H26" s="146"/>
    </row>
    <row r="27" spans="1:8" ht="18" customHeight="1">
      <c r="A27" s="147">
        <v>21</v>
      </c>
      <c r="B27" s="151" t="s">
        <v>126</v>
      </c>
      <c r="C27" s="156" t="s">
        <v>127</v>
      </c>
      <c r="D27" s="386"/>
      <c r="E27" s="256">
        <f t="shared" si="0"/>
        <v>0</v>
      </c>
      <c r="F27" s="99"/>
      <c r="G27" s="99"/>
      <c r="H27" s="146"/>
    </row>
    <row r="28" spans="1:8" ht="18" customHeight="1">
      <c r="A28" s="147">
        <v>22</v>
      </c>
      <c r="B28" s="150" t="s">
        <v>128</v>
      </c>
      <c r="C28" s="156" t="s">
        <v>129</v>
      </c>
      <c r="D28" s="386"/>
      <c r="E28" s="256">
        <f t="shared" si="0"/>
        <v>0</v>
      </c>
      <c r="F28" s="99"/>
      <c r="G28" s="99"/>
      <c r="H28" s="146"/>
    </row>
    <row r="29" spans="1:8" ht="18" customHeight="1">
      <c r="A29" s="147">
        <v>23</v>
      </c>
      <c r="B29" s="150" t="s">
        <v>130</v>
      </c>
      <c r="C29" s="156" t="s">
        <v>131</v>
      </c>
      <c r="D29" s="386"/>
      <c r="E29" s="256">
        <f t="shared" si="0"/>
        <v>0</v>
      </c>
      <c r="F29" s="99"/>
      <c r="G29" s="99"/>
      <c r="H29" s="146"/>
    </row>
    <row r="30" spans="1:8" ht="18" customHeight="1">
      <c r="A30" s="147">
        <v>25</v>
      </c>
      <c r="B30" s="150" t="s">
        <v>133</v>
      </c>
      <c r="C30" s="156" t="s">
        <v>336</v>
      </c>
      <c r="D30" s="386"/>
      <c r="E30" s="256">
        <f t="shared" si="0"/>
        <v>0</v>
      </c>
      <c r="F30" s="99"/>
      <c r="G30" s="99"/>
      <c r="H30" s="146"/>
    </row>
    <row r="31" spans="1:8" ht="18" customHeight="1">
      <c r="A31" s="148">
        <v>26</v>
      </c>
      <c r="B31" s="151" t="s">
        <v>134</v>
      </c>
      <c r="C31" s="157" t="s">
        <v>135</v>
      </c>
      <c r="D31" s="386">
        <v>0</v>
      </c>
      <c r="E31" s="256">
        <f t="shared" si="0"/>
        <v>0</v>
      </c>
      <c r="F31" s="99"/>
      <c r="G31" s="99"/>
      <c r="H31" s="146"/>
    </row>
    <row r="32" spans="1:8" ht="18" customHeight="1">
      <c r="A32" s="147">
        <v>27</v>
      </c>
      <c r="B32" s="150" t="s">
        <v>132</v>
      </c>
      <c r="C32" s="156" t="s">
        <v>140</v>
      </c>
      <c r="D32" s="386"/>
      <c r="E32" s="256">
        <f t="shared" si="0"/>
        <v>0</v>
      </c>
      <c r="F32" s="99"/>
      <c r="G32" s="99"/>
      <c r="H32" s="146"/>
    </row>
    <row r="33" spans="1:8" ht="18" customHeight="1">
      <c r="A33" s="147">
        <v>28</v>
      </c>
      <c r="B33" s="150" t="s">
        <v>136</v>
      </c>
      <c r="C33" s="156" t="s">
        <v>140</v>
      </c>
      <c r="D33" s="386"/>
      <c r="E33" s="256">
        <f t="shared" si="0"/>
        <v>0</v>
      </c>
      <c r="F33" s="99"/>
      <c r="G33" s="99"/>
      <c r="H33" s="146"/>
    </row>
    <row r="34" spans="1:8" ht="18" customHeight="1">
      <c r="A34" s="147">
        <v>29</v>
      </c>
      <c r="B34" s="150" t="s">
        <v>137</v>
      </c>
      <c r="C34" s="156" t="s">
        <v>140</v>
      </c>
      <c r="D34" s="386"/>
      <c r="E34" s="256">
        <f t="shared" si="0"/>
        <v>0</v>
      </c>
      <c r="F34" s="99"/>
      <c r="G34" s="99"/>
      <c r="H34" s="146"/>
    </row>
    <row r="35" spans="1:8" ht="18" customHeight="1">
      <c r="A35" s="147">
        <v>30</v>
      </c>
      <c r="B35" s="150" t="s">
        <v>138</v>
      </c>
      <c r="C35" s="156" t="s">
        <v>140</v>
      </c>
      <c r="D35" s="386"/>
      <c r="E35" s="256">
        <f t="shared" si="0"/>
        <v>0</v>
      </c>
      <c r="F35" s="99"/>
      <c r="G35" s="99"/>
      <c r="H35" s="146"/>
    </row>
    <row r="36" spans="1:8" ht="18" customHeight="1">
      <c r="A36" s="148">
        <v>31</v>
      </c>
      <c r="B36" s="151" t="s">
        <v>139</v>
      </c>
      <c r="C36" s="157" t="s">
        <v>140</v>
      </c>
      <c r="D36" s="387">
        <v>0</v>
      </c>
      <c r="E36" s="256">
        <f t="shared" si="0"/>
        <v>0</v>
      </c>
      <c r="F36" s="100"/>
      <c r="G36" s="100"/>
      <c r="H36" s="146"/>
    </row>
    <row r="37" spans="1:8" ht="18" customHeight="1">
      <c r="A37" s="148">
        <v>32</v>
      </c>
      <c r="B37" s="151" t="s">
        <v>141</v>
      </c>
      <c r="C37" s="157" t="s">
        <v>142</v>
      </c>
      <c r="D37" s="387">
        <v>0</v>
      </c>
      <c r="E37" s="256">
        <f t="shared" si="0"/>
        <v>0</v>
      </c>
      <c r="F37" s="100"/>
      <c r="G37" s="100"/>
      <c r="H37" s="146"/>
    </row>
    <row r="38" spans="1:8" ht="18" customHeight="1">
      <c r="A38" s="147">
        <v>33</v>
      </c>
      <c r="B38" s="153" t="s">
        <v>143</v>
      </c>
      <c r="C38" s="156" t="s">
        <v>144</v>
      </c>
      <c r="D38" s="386"/>
      <c r="E38" s="256">
        <f t="shared" si="0"/>
        <v>0</v>
      </c>
      <c r="F38" s="99"/>
      <c r="G38" s="99"/>
      <c r="H38" s="146"/>
    </row>
    <row r="39" spans="1:8" ht="18" customHeight="1">
      <c r="A39" s="147">
        <v>34</v>
      </c>
      <c r="B39" s="153" t="s">
        <v>145</v>
      </c>
      <c r="C39" s="156" t="s">
        <v>146</v>
      </c>
      <c r="D39" s="386"/>
      <c r="E39" s="256">
        <f t="shared" si="0"/>
        <v>0</v>
      </c>
      <c r="F39" s="99"/>
      <c r="G39" s="99"/>
      <c r="H39" s="146"/>
    </row>
    <row r="40" spans="1:8" ht="18" customHeight="1">
      <c r="A40" s="147">
        <v>35</v>
      </c>
      <c r="B40" s="153" t="s">
        <v>147</v>
      </c>
      <c r="C40" s="156" t="s">
        <v>148</v>
      </c>
      <c r="D40" s="386"/>
      <c r="E40" s="256">
        <f t="shared" si="0"/>
        <v>0</v>
      </c>
      <c r="F40" s="99"/>
      <c r="G40" s="99"/>
      <c r="H40" s="146"/>
    </row>
    <row r="41" spans="1:8" ht="18" customHeight="1">
      <c r="A41" s="147">
        <v>36</v>
      </c>
      <c r="B41" s="153" t="s">
        <v>149</v>
      </c>
      <c r="C41" s="156" t="s">
        <v>150</v>
      </c>
      <c r="D41" s="386"/>
      <c r="E41" s="256">
        <f t="shared" si="0"/>
        <v>0</v>
      </c>
      <c r="F41" s="99"/>
      <c r="G41" s="99"/>
      <c r="H41" s="146"/>
    </row>
    <row r="42" spans="1:8" ht="18" customHeight="1">
      <c r="A42" s="147">
        <v>37</v>
      </c>
      <c r="B42" s="153" t="s">
        <v>151</v>
      </c>
      <c r="C42" s="156" t="s">
        <v>152</v>
      </c>
      <c r="D42" s="386"/>
      <c r="E42" s="256">
        <f t="shared" si="0"/>
        <v>0</v>
      </c>
      <c r="F42" s="99"/>
      <c r="G42" s="99"/>
      <c r="H42" s="146"/>
    </row>
    <row r="43" spans="1:8" ht="18" customHeight="1">
      <c r="A43" s="147">
        <v>38</v>
      </c>
      <c r="B43" s="153" t="s">
        <v>153</v>
      </c>
      <c r="C43" s="156" t="s">
        <v>154</v>
      </c>
      <c r="D43" s="386"/>
      <c r="E43" s="256">
        <f t="shared" si="0"/>
        <v>0</v>
      </c>
      <c r="F43" s="99"/>
      <c r="G43" s="99"/>
      <c r="H43" s="146"/>
    </row>
    <row r="44" spans="1:8" ht="18" customHeight="1">
      <c r="A44" s="147">
        <v>39</v>
      </c>
      <c r="B44" s="153" t="s">
        <v>155</v>
      </c>
      <c r="C44" s="156" t="s">
        <v>156</v>
      </c>
      <c r="D44" s="386"/>
      <c r="E44" s="256">
        <f t="shared" si="0"/>
        <v>0</v>
      </c>
      <c r="F44" s="99"/>
      <c r="G44" s="99"/>
      <c r="H44" s="146"/>
    </row>
    <row r="45" spans="1:8" ht="18" customHeight="1">
      <c r="A45" s="147">
        <v>40</v>
      </c>
      <c r="B45" s="153" t="s">
        <v>157</v>
      </c>
      <c r="C45" s="156" t="s">
        <v>158</v>
      </c>
      <c r="D45" s="386"/>
      <c r="E45" s="256">
        <f t="shared" si="0"/>
        <v>0</v>
      </c>
      <c r="F45" s="99"/>
      <c r="G45" s="99"/>
      <c r="H45" s="146"/>
    </row>
    <row r="46" spans="1:8" ht="18" customHeight="1">
      <c r="A46" s="147">
        <v>41</v>
      </c>
      <c r="B46" s="153" t="s">
        <v>159</v>
      </c>
      <c r="C46" s="156" t="s">
        <v>160</v>
      </c>
      <c r="D46" s="386"/>
      <c r="E46" s="256">
        <f t="shared" si="0"/>
        <v>0</v>
      </c>
      <c r="F46" s="99"/>
      <c r="G46" s="99"/>
      <c r="H46" s="146"/>
    </row>
    <row r="47" spans="1:8" ht="18" customHeight="1">
      <c r="A47" s="147">
        <v>42</v>
      </c>
      <c r="B47" s="153" t="s">
        <v>161</v>
      </c>
      <c r="C47" s="156" t="s">
        <v>162</v>
      </c>
      <c r="D47" s="386"/>
      <c r="E47" s="256">
        <f t="shared" si="0"/>
        <v>0</v>
      </c>
      <c r="F47" s="99"/>
      <c r="G47" s="99"/>
      <c r="H47" s="146"/>
    </row>
    <row r="48" spans="1:8" ht="18" customHeight="1">
      <c r="A48" s="148">
        <v>43</v>
      </c>
      <c r="B48" s="154" t="s">
        <v>163</v>
      </c>
      <c r="C48" s="157" t="s">
        <v>164</v>
      </c>
      <c r="D48" s="387">
        <v>0</v>
      </c>
      <c r="E48" s="256">
        <f t="shared" si="0"/>
        <v>0</v>
      </c>
      <c r="F48" s="100"/>
      <c r="G48" s="100"/>
      <c r="H48" s="146"/>
    </row>
    <row r="49" spans="1:8" ht="18" customHeight="1">
      <c r="A49" s="147">
        <v>44</v>
      </c>
      <c r="B49" s="153" t="s">
        <v>165</v>
      </c>
      <c r="C49" s="156" t="s">
        <v>166</v>
      </c>
      <c r="D49" s="386"/>
      <c r="E49" s="256">
        <f t="shared" si="0"/>
        <v>0</v>
      </c>
      <c r="F49" s="99"/>
      <c r="G49" s="99"/>
      <c r="H49" s="146"/>
    </row>
    <row r="50" spans="1:8" ht="18" customHeight="1">
      <c r="A50" s="147">
        <v>45</v>
      </c>
      <c r="B50" s="153" t="s">
        <v>167</v>
      </c>
      <c r="C50" s="156" t="s">
        <v>168</v>
      </c>
      <c r="D50" s="386"/>
      <c r="E50" s="256">
        <f t="shared" si="0"/>
        <v>0</v>
      </c>
      <c r="F50" s="99"/>
      <c r="G50" s="99"/>
      <c r="H50" s="146"/>
    </row>
    <row r="51" spans="1:8" ht="18" customHeight="1">
      <c r="A51" s="147">
        <v>46</v>
      </c>
      <c r="B51" s="153" t="s">
        <v>169</v>
      </c>
      <c r="C51" s="156" t="s">
        <v>170</v>
      </c>
      <c r="D51" s="386"/>
      <c r="E51" s="256">
        <f t="shared" si="0"/>
        <v>0</v>
      </c>
      <c r="F51" s="99"/>
      <c r="G51" s="99"/>
      <c r="H51" s="146"/>
    </row>
    <row r="52" spans="1:8" ht="18" customHeight="1">
      <c r="A52" s="147">
        <v>47</v>
      </c>
      <c r="B52" s="153" t="s">
        <v>171</v>
      </c>
      <c r="C52" s="156" t="s">
        <v>172</v>
      </c>
      <c r="D52" s="386"/>
      <c r="E52" s="256">
        <f t="shared" si="0"/>
        <v>0</v>
      </c>
      <c r="F52" s="99"/>
      <c r="G52" s="99"/>
      <c r="H52" s="146"/>
    </row>
    <row r="53" spans="1:8" ht="18" customHeight="1">
      <c r="A53" s="147">
        <v>48</v>
      </c>
      <c r="B53" s="153" t="s">
        <v>173</v>
      </c>
      <c r="C53" s="156" t="s">
        <v>174</v>
      </c>
      <c r="D53" s="386"/>
      <c r="E53" s="256">
        <f t="shared" si="0"/>
        <v>0</v>
      </c>
      <c r="F53" s="99"/>
      <c r="G53" s="99"/>
      <c r="H53" s="146"/>
    </row>
    <row r="54" spans="1:8" ht="18" customHeight="1">
      <c r="A54" s="148">
        <v>49</v>
      </c>
      <c r="B54" s="151" t="s">
        <v>175</v>
      </c>
      <c r="C54" s="157" t="s">
        <v>176</v>
      </c>
      <c r="D54" s="387">
        <v>0</v>
      </c>
      <c r="E54" s="256">
        <f t="shared" si="0"/>
        <v>0</v>
      </c>
      <c r="F54" s="100"/>
      <c r="G54" s="100"/>
      <c r="H54" s="146"/>
    </row>
    <row r="55" spans="1:8" ht="24" customHeight="1">
      <c r="A55" s="147">
        <v>50</v>
      </c>
      <c r="B55" s="153" t="s">
        <v>177</v>
      </c>
      <c r="C55" s="156" t="s">
        <v>178</v>
      </c>
      <c r="D55" s="386"/>
      <c r="E55" s="256">
        <f t="shared" si="0"/>
        <v>0</v>
      </c>
      <c r="F55" s="99"/>
      <c r="G55" s="99"/>
      <c r="H55" s="146"/>
    </row>
    <row r="56" spans="1:8" ht="24.75" customHeight="1">
      <c r="A56" s="147">
        <v>51</v>
      </c>
      <c r="B56" s="150" t="s">
        <v>179</v>
      </c>
      <c r="C56" s="156" t="s">
        <v>180</v>
      </c>
      <c r="D56" s="386"/>
      <c r="E56" s="256">
        <f t="shared" si="0"/>
        <v>0</v>
      </c>
      <c r="F56" s="99"/>
      <c r="G56" s="99"/>
      <c r="H56" s="146"/>
    </row>
    <row r="57" spans="1:8" ht="18" customHeight="1">
      <c r="A57" s="147">
        <v>52</v>
      </c>
      <c r="B57" s="153" t="s">
        <v>181</v>
      </c>
      <c r="C57" s="156" t="s">
        <v>342</v>
      </c>
      <c r="D57" s="386"/>
      <c r="E57" s="256">
        <f t="shared" si="0"/>
        <v>0</v>
      </c>
      <c r="F57" s="99">
        <f>D57</f>
        <v>0</v>
      </c>
      <c r="G57" s="99"/>
      <c r="H57" s="146"/>
    </row>
    <row r="58" spans="1:8" ht="18" customHeight="1">
      <c r="A58" s="148">
        <v>53</v>
      </c>
      <c r="B58" s="151" t="s">
        <v>182</v>
      </c>
      <c r="C58" s="157" t="s">
        <v>183</v>
      </c>
      <c r="D58" s="387">
        <f>D57</f>
        <v>0</v>
      </c>
      <c r="E58" s="256">
        <f t="shared" si="0"/>
        <v>0</v>
      </c>
      <c r="F58" s="99">
        <f aca="true" t="shared" si="1" ref="F58:F70">D58</f>
        <v>0</v>
      </c>
      <c r="G58" s="100"/>
      <c r="H58" s="146"/>
    </row>
    <row r="59" spans="1:8" ht="29.25" customHeight="1">
      <c r="A59" s="147">
        <v>54</v>
      </c>
      <c r="B59" s="153" t="s">
        <v>184</v>
      </c>
      <c r="C59" s="156" t="s">
        <v>185</v>
      </c>
      <c r="D59" s="386"/>
      <c r="E59" s="256">
        <f t="shared" si="0"/>
        <v>0</v>
      </c>
      <c r="F59" s="99">
        <f t="shared" si="1"/>
        <v>0</v>
      </c>
      <c r="G59" s="99"/>
      <c r="H59" s="146"/>
    </row>
    <row r="60" spans="1:8" ht="24" customHeight="1">
      <c r="A60" s="147">
        <v>55</v>
      </c>
      <c r="B60" s="150" t="s">
        <v>186</v>
      </c>
      <c r="C60" s="156" t="s">
        <v>187</v>
      </c>
      <c r="D60" s="386"/>
      <c r="E60" s="256">
        <f t="shared" si="0"/>
        <v>0</v>
      </c>
      <c r="F60" s="99">
        <f t="shared" si="1"/>
        <v>0</v>
      </c>
      <c r="G60" s="99"/>
      <c r="H60" s="146"/>
    </row>
    <row r="61" spans="1:8" ht="18" customHeight="1">
      <c r="A61" s="147">
        <v>56</v>
      </c>
      <c r="B61" s="153" t="s">
        <v>188</v>
      </c>
      <c r="C61" s="156" t="s">
        <v>189</v>
      </c>
      <c r="D61" s="386"/>
      <c r="E61" s="256">
        <f t="shared" si="0"/>
        <v>0</v>
      </c>
      <c r="F61" s="99">
        <f t="shared" si="1"/>
        <v>0</v>
      </c>
      <c r="G61" s="99"/>
      <c r="H61" s="146"/>
    </row>
    <row r="62" spans="1:8" ht="18" customHeight="1">
      <c r="A62" s="148">
        <v>57</v>
      </c>
      <c r="B62" s="151" t="s">
        <v>190</v>
      </c>
      <c r="C62" s="157" t="s">
        <v>191</v>
      </c>
      <c r="D62" s="387">
        <v>0</v>
      </c>
      <c r="E62" s="256">
        <f t="shared" si="0"/>
        <v>0</v>
      </c>
      <c r="F62" s="99">
        <f t="shared" si="1"/>
        <v>0</v>
      </c>
      <c r="G62" s="100"/>
      <c r="H62" s="146"/>
    </row>
    <row r="63" spans="1:8" ht="18" customHeight="1">
      <c r="A63" s="148">
        <v>58</v>
      </c>
      <c r="B63" s="154" t="s">
        <v>192</v>
      </c>
      <c r="C63" s="157" t="s">
        <v>193</v>
      </c>
      <c r="D63" s="387">
        <f>D19+D25+D37+D48+D54+D58+D62</f>
        <v>0</v>
      </c>
      <c r="E63" s="256">
        <f t="shared" si="0"/>
        <v>0</v>
      </c>
      <c r="F63" s="99">
        <f t="shared" si="1"/>
        <v>0</v>
      </c>
      <c r="G63" s="100"/>
      <c r="H63" s="146"/>
    </row>
    <row r="64" spans="1:8" ht="18" customHeight="1">
      <c r="A64" s="147">
        <v>59</v>
      </c>
      <c r="B64" s="153" t="s">
        <v>194</v>
      </c>
      <c r="C64" s="156" t="s">
        <v>195</v>
      </c>
      <c r="D64" s="386"/>
      <c r="E64" s="256">
        <f t="shared" si="0"/>
        <v>0</v>
      </c>
      <c r="F64" s="99">
        <f t="shared" si="1"/>
        <v>0</v>
      </c>
      <c r="G64" s="99"/>
      <c r="H64" s="146"/>
    </row>
    <row r="65" spans="1:8" ht="18" customHeight="1">
      <c r="A65" s="147">
        <v>60</v>
      </c>
      <c r="B65" s="153" t="s">
        <v>196</v>
      </c>
      <c r="C65" s="156" t="s">
        <v>197</v>
      </c>
      <c r="D65" s="386">
        <v>283842</v>
      </c>
      <c r="E65" s="256">
        <f t="shared" si="0"/>
        <v>283842</v>
      </c>
      <c r="F65" s="99">
        <f t="shared" si="1"/>
        <v>283842</v>
      </c>
      <c r="G65" s="99"/>
      <c r="H65" s="146"/>
    </row>
    <row r="66" spans="1:8" ht="18" customHeight="1">
      <c r="A66" s="147">
        <v>61</v>
      </c>
      <c r="B66" s="153" t="s">
        <v>319</v>
      </c>
      <c r="C66" s="156" t="s">
        <v>320</v>
      </c>
      <c r="D66" s="386"/>
      <c r="E66" s="256">
        <f t="shared" si="0"/>
        <v>0</v>
      </c>
      <c r="F66" s="99">
        <f t="shared" si="1"/>
        <v>0</v>
      </c>
      <c r="G66" s="99"/>
      <c r="H66" s="146"/>
    </row>
    <row r="67" spans="1:8" ht="18" customHeight="1">
      <c r="A67" s="147">
        <v>62</v>
      </c>
      <c r="B67" s="153" t="s">
        <v>198</v>
      </c>
      <c r="C67" s="156" t="s">
        <v>199</v>
      </c>
      <c r="D67" s="386">
        <v>20953998</v>
      </c>
      <c r="E67" s="256">
        <f t="shared" si="0"/>
        <v>20953998</v>
      </c>
      <c r="F67" s="99">
        <f t="shared" si="1"/>
        <v>20953998</v>
      </c>
      <c r="G67" s="99"/>
      <c r="H67" s="146"/>
    </row>
    <row r="68" spans="1:8" ht="18" customHeight="1">
      <c r="A68" s="147">
        <v>63</v>
      </c>
      <c r="B68" s="154" t="s">
        <v>200</v>
      </c>
      <c r="C68" s="157" t="s">
        <v>201</v>
      </c>
      <c r="D68" s="387">
        <f>SUM(D64:D67)</f>
        <v>21237840</v>
      </c>
      <c r="E68" s="256">
        <f t="shared" si="0"/>
        <v>21237840</v>
      </c>
      <c r="F68" s="99">
        <f t="shared" si="1"/>
        <v>21237840</v>
      </c>
      <c r="G68" s="99"/>
      <c r="H68" s="146"/>
    </row>
    <row r="69" spans="1:8" ht="18" customHeight="1">
      <c r="A69" s="147">
        <v>64</v>
      </c>
      <c r="B69" s="154" t="s">
        <v>202</v>
      </c>
      <c r="C69" s="157" t="s">
        <v>203</v>
      </c>
      <c r="D69" s="101">
        <f>D63+D68</f>
        <v>21237840</v>
      </c>
      <c r="E69" s="256">
        <f t="shared" si="0"/>
        <v>21237840</v>
      </c>
      <c r="F69" s="99">
        <f t="shared" si="1"/>
        <v>21237840</v>
      </c>
      <c r="G69" s="101">
        <f>G63+G68</f>
        <v>0</v>
      </c>
      <c r="H69" s="101">
        <f>H63+H68</f>
        <v>0</v>
      </c>
    </row>
    <row r="70" spans="1:8" ht="16.5" thickBot="1">
      <c r="A70" s="147">
        <v>65</v>
      </c>
      <c r="B70" s="155" t="s">
        <v>39</v>
      </c>
      <c r="C70" s="159"/>
      <c r="D70" s="238">
        <f>SUM(D69:D69)</f>
        <v>21237840</v>
      </c>
      <c r="E70" s="256">
        <f t="shared" si="0"/>
        <v>21237840</v>
      </c>
      <c r="F70" s="100">
        <f t="shared" si="1"/>
        <v>21237840</v>
      </c>
      <c r="G70" s="238">
        <f>SUM(G69:G69)</f>
        <v>0</v>
      </c>
      <c r="H70" s="238">
        <f>SUM(H69:H69)</f>
        <v>0</v>
      </c>
    </row>
  </sheetData>
  <sheetProtection selectLockedCells="1" selectUnlockedCells="1"/>
  <mergeCells count="4">
    <mergeCell ref="A1:H1"/>
    <mergeCell ref="A2:H2"/>
    <mergeCell ref="A3:H3"/>
    <mergeCell ref="A4:H4"/>
  </mergeCells>
  <printOptions horizontalCentered="1"/>
  <pageMargins left="0.5118110236220472" right="0.5118110236220472" top="0.6299212598425197" bottom="0.6299212598425197" header="0.5118110236220472" footer="0.5118110236220472"/>
  <pageSetup fitToHeight="1" fitToWidth="1" horizontalDpi="600" verticalDpi="600" orientation="portrait" paperSize="9" scale="57" r:id="rId1"/>
  <headerFooter alignWithMargins="0">
    <oddHeader>&amp;R8.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R70"/>
  <sheetViews>
    <sheetView view="pageBreakPreview" zoomScale="60" zoomScalePageLayoutView="0" workbookViewId="0" topLeftCell="A1">
      <selection activeCell="F67" sqref="F67"/>
    </sheetView>
  </sheetViews>
  <sheetFormatPr defaultColWidth="9.140625" defaultRowHeight="12.75"/>
  <cols>
    <col min="1" max="1" width="6.421875" style="29" customWidth="1"/>
    <col min="2" max="2" width="64.28125" style="29" customWidth="1"/>
    <col min="3" max="3" width="9.57421875" style="30" customWidth="1"/>
    <col min="4" max="5" width="12.57421875" style="377" customWidth="1"/>
    <col min="6" max="6" width="12.57421875" style="29" customWidth="1"/>
    <col min="7" max="7" width="12.421875" style="29" customWidth="1"/>
    <col min="8" max="8" width="12.8515625" style="29" customWidth="1"/>
    <col min="9" max="9" width="10.140625" style="29" customWidth="1"/>
    <col min="10" max="10" width="11.421875" style="29" customWidth="1"/>
    <col min="11" max="19" width="2.7109375" style="29" customWidth="1"/>
    <col min="20" max="225" width="9.140625" style="29" customWidth="1"/>
  </cols>
  <sheetData>
    <row r="1" spans="1:9" ht="15.75" customHeight="1">
      <c r="A1" s="530" t="s">
        <v>204</v>
      </c>
      <c r="B1" s="530"/>
      <c r="C1" s="530"/>
      <c r="D1" s="530"/>
      <c r="E1" s="530"/>
      <c r="F1" s="530"/>
      <c r="G1" s="530"/>
      <c r="H1" s="530"/>
      <c r="I1" s="530"/>
    </row>
    <row r="2" spans="1:9" ht="15.75" customHeight="1">
      <c r="A2" s="530" t="s">
        <v>352</v>
      </c>
      <c r="B2" s="530"/>
      <c r="C2" s="530"/>
      <c r="D2" s="530"/>
      <c r="E2" s="530"/>
      <c r="F2" s="530"/>
      <c r="G2" s="530"/>
      <c r="H2" s="530"/>
      <c r="I2" s="530"/>
    </row>
    <row r="3" spans="1:9" ht="15.75" customHeight="1">
      <c r="A3" s="530" t="s">
        <v>395</v>
      </c>
      <c r="B3" s="530"/>
      <c r="C3" s="530"/>
      <c r="D3" s="530"/>
      <c r="E3" s="530"/>
      <c r="F3" s="530"/>
      <c r="G3" s="530"/>
      <c r="H3" s="530"/>
      <c r="I3" s="530"/>
    </row>
    <row r="4" spans="1:9" ht="15.75" customHeight="1" thickBot="1">
      <c r="A4" s="531" t="s">
        <v>325</v>
      </c>
      <c r="B4" s="531"/>
      <c r="C4" s="531"/>
      <c r="D4" s="531"/>
      <c r="E4" s="531"/>
      <c r="F4" s="531"/>
      <c r="G4" s="531"/>
      <c r="H4" s="531"/>
      <c r="I4" s="531"/>
    </row>
    <row r="5" spans="1:10" ht="34.5" customHeight="1">
      <c r="A5" s="126" t="s">
        <v>56</v>
      </c>
      <c r="B5" s="127" t="s">
        <v>57</v>
      </c>
      <c r="C5" s="128" t="s">
        <v>58</v>
      </c>
      <c r="D5" s="373" t="s">
        <v>59</v>
      </c>
      <c r="E5" s="373" t="s">
        <v>384</v>
      </c>
      <c r="F5" s="253" t="s">
        <v>393</v>
      </c>
      <c r="G5" s="32" t="s">
        <v>60</v>
      </c>
      <c r="H5" s="32" t="s">
        <v>61</v>
      </c>
      <c r="I5" s="129" t="s">
        <v>62</v>
      </c>
      <c r="J5" s="423" t="s">
        <v>394</v>
      </c>
    </row>
    <row r="6" spans="1:10" ht="12.75">
      <c r="A6" s="130" t="s">
        <v>63</v>
      </c>
      <c r="B6" s="131" t="s">
        <v>64</v>
      </c>
      <c r="C6" s="132" t="s">
        <v>65</v>
      </c>
      <c r="D6" s="374" t="s">
        <v>66</v>
      </c>
      <c r="E6" s="374" t="s">
        <v>271</v>
      </c>
      <c r="F6" s="374" t="s">
        <v>273</v>
      </c>
      <c r="G6" s="374" t="s">
        <v>275</v>
      </c>
      <c r="H6" s="374" t="s">
        <v>277</v>
      </c>
      <c r="I6" s="374" t="s">
        <v>279</v>
      </c>
      <c r="J6" s="374" t="s">
        <v>281</v>
      </c>
    </row>
    <row r="7" spans="1:226" s="33" customFormat="1" ht="18" customHeight="1">
      <c r="A7" s="147" t="s">
        <v>67</v>
      </c>
      <c r="B7" s="149" t="s">
        <v>68</v>
      </c>
      <c r="C7" s="156" t="s">
        <v>69</v>
      </c>
      <c r="D7" s="386"/>
      <c r="E7" s="386"/>
      <c r="F7" s="256"/>
      <c r="G7" s="99"/>
      <c r="H7" s="99"/>
      <c r="I7" s="146"/>
      <c r="J7" s="426"/>
      <c r="HR7"/>
    </row>
    <row r="8" spans="1:226" s="33" customFormat="1" ht="18" customHeight="1">
      <c r="A8" s="147" t="s">
        <v>70</v>
      </c>
      <c r="B8" s="150" t="s">
        <v>71</v>
      </c>
      <c r="C8" s="156" t="s">
        <v>72</v>
      </c>
      <c r="D8" s="386"/>
      <c r="E8" s="386"/>
      <c r="F8" s="256"/>
      <c r="G8" s="99"/>
      <c r="H8" s="99"/>
      <c r="I8" s="146"/>
      <c r="J8" s="426"/>
      <c r="HR8"/>
    </row>
    <row r="9" spans="1:226" s="33" customFormat="1" ht="21.75" customHeight="1">
      <c r="A9" s="147" t="s">
        <v>73</v>
      </c>
      <c r="B9" s="150" t="s">
        <v>74</v>
      </c>
      <c r="C9" s="156" t="s">
        <v>75</v>
      </c>
      <c r="D9" s="386"/>
      <c r="E9" s="386"/>
      <c r="F9" s="256"/>
      <c r="G9" s="99"/>
      <c r="H9" s="99"/>
      <c r="I9" s="146"/>
      <c r="J9" s="426"/>
      <c r="HR9"/>
    </row>
    <row r="10" spans="1:10" ht="18" customHeight="1">
      <c r="A10" s="147" t="s">
        <v>76</v>
      </c>
      <c r="B10" s="150" t="s">
        <v>77</v>
      </c>
      <c r="C10" s="156" t="s">
        <v>78</v>
      </c>
      <c r="D10" s="386"/>
      <c r="E10" s="386"/>
      <c r="F10" s="256"/>
      <c r="G10" s="99"/>
      <c r="H10" s="99"/>
      <c r="I10" s="146"/>
      <c r="J10" s="426"/>
    </row>
    <row r="11" spans="1:226" s="34" customFormat="1" ht="18" customHeight="1">
      <c r="A11" s="147" t="s">
        <v>79</v>
      </c>
      <c r="B11" s="150" t="s">
        <v>80</v>
      </c>
      <c r="C11" s="156" t="s">
        <v>81</v>
      </c>
      <c r="D11" s="386"/>
      <c r="E11" s="386"/>
      <c r="F11" s="256"/>
      <c r="G11" s="99"/>
      <c r="H11" s="99"/>
      <c r="I11" s="146"/>
      <c r="J11" s="426"/>
      <c r="HR11"/>
    </row>
    <row r="12" spans="1:226" s="34" customFormat="1" ht="18" customHeight="1">
      <c r="A12" s="147" t="s">
        <v>82</v>
      </c>
      <c r="B12" s="150" t="s">
        <v>83</v>
      </c>
      <c r="C12" s="156" t="s">
        <v>84</v>
      </c>
      <c r="D12" s="386"/>
      <c r="E12" s="386"/>
      <c r="F12" s="256"/>
      <c r="G12" s="99"/>
      <c r="H12" s="99"/>
      <c r="I12" s="146"/>
      <c r="J12" s="426"/>
      <c r="HR12"/>
    </row>
    <row r="13" spans="1:10" ht="18" customHeight="1">
      <c r="A13" s="148" t="s">
        <v>85</v>
      </c>
      <c r="B13" s="151" t="s">
        <v>86</v>
      </c>
      <c r="C13" s="157" t="s">
        <v>87</v>
      </c>
      <c r="D13" s="387">
        <v>0</v>
      </c>
      <c r="E13" s="387"/>
      <c r="F13" s="431"/>
      <c r="G13" s="100"/>
      <c r="H13" s="100"/>
      <c r="I13" s="146"/>
      <c r="J13" s="426"/>
    </row>
    <row r="14" spans="1:10" ht="18" customHeight="1">
      <c r="A14" s="147" t="s">
        <v>88</v>
      </c>
      <c r="B14" s="150" t="s">
        <v>89</v>
      </c>
      <c r="C14" s="156" t="s">
        <v>90</v>
      </c>
      <c r="D14" s="386"/>
      <c r="E14" s="386"/>
      <c r="F14" s="256"/>
      <c r="G14" s="99"/>
      <c r="H14" s="99"/>
      <c r="I14" s="146"/>
      <c r="J14" s="426"/>
    </row>
    <row r="15" spans="1:10" ht="27.75" customHeight="1">
      <c r="A15" s="147" t="s">
        <v>91</v>
      </c>
      <c r="B15" s="150" t="s">
        <v>92</v>
      </c>
      <c r="C15" s="156" t="s">
        <v>93</v>
      </c>
      <c r="D15" s="386"/>
      <c r="E15" s="386"/>
      <c r="F15" s="256"/>
      <c r="G15" s="99"/>
      <c r="H15" s="99"/>
      <c r="I15" s="146"/>
      <c r="J15" s="426"/>
    </row>
    <row r="16" spans="1:10" ht="28.5" customHeight="1">
      <c r="A16" s="147" t="s">
        <v>94</v>
      </c>
      <c r="B16" s="150" t="s">
        <v>95</v>
      </c>
      <c r="C16" s="156" t="s">
        <v>96</v>
      </c>
      <c r="D16" s="386"/>
      <c r="E16" s="386"/>
      <c r="F16" s="256"/>
      <c r="G16" s="99"/>
      <c r="H16" s="99"/>
      <c r="I16" s="146"/>
      <c r="J16" s="426"/>
    </row>
    <row r="17" spans="1:10" ht="24" customHeight="1">
      <c r="A17" s="147" t="s">
        <v>97</v>
      </c>
      <c r="B17" s="150" t="s">
        <v>98</v>
      </c>
      <c r="C17" s="156" t="s">
        <v>99</v>
      </c>
      <c r="D17" s="386"/>
      <c r="E17" s="386"/>
      <c r="F17" s="256"/>
      <c r="G17" s="99"/>
      <c r="H17" s="99"/>
      <c r="I17" s="146"/>
      <c r="J17" s="426"/>
    </row>
    <row r="18" spans="1:10" ht="18" customHeight="1">
      <c r="A18" s="147" t="s">
        <v>100</v>
      </c>
      <c r="B18" s="152" t="s">
        <v>101</v>
      </c>
      <c r="C18" s="158" t="s">
        <v>102</v>
      </c>
      <c r="D18" s="386"/>
      <c r="E18" s="386"/>
      <c r="F18" s="256"/>
      <c r="G18" s="99"/>
      <c r="H18" s="99"/>
      <c r="I18" s="146"/>
      <c r="J18" s="426"/>
    </row>
    <row r="19" spans="1:10" ht="25.5" customHeight="1">
      <c r="A19" s="148" t="s">
        <v>103</v>
      </c>
      <c r="B19" s="151" t="s">
        <v>104</v>
      </c>
      <c r="C19" s="157" t="s">
        <v>105</v>
      </c>
      <c r="D19" s="387">
        <v>0</v>
      </c>
      <c r="E19" s="387"/>
      <c r="F19" s="431"/>
      <c r="G19" s="100"/>
      <c r="H19" s="100"/>
      <c r="I19" s="146"/>
      <c r="J19" s="426"/>
    </row>
    <row r="20" spans="1:10" ht="18" customHeight="1">
      <c r="A20" s="147" t="s">
        <v>106</v>
      </c>
      <c r="B20" s="150" t="s">
        <v>107</v>
      </c>
      <c r="C20" s="156" t="s">
        <v>108</v>
      </c>
      <c r="D20" s="386"/>
      <c r="E20" s="386"/>
      <c r="F20" s="256"/>
      <c r="G20" s="99"/>
      <c r="H20" s="99"/>
      <c r="I20" s="146"/>
      <c r="J20" s="426"/>
    </row>
    <row r="21" spans="1:10" ht="21.75" customHeight="1">
      <c r="A21" s="147" t="s">
        <v>109</v>
      </c>
      <c r="B21" s="150" t="s">
        <v>110</v>
      </c>
      <c r="C21" s="156" t="s">
        <v>111</v>
      </c>
      <c r="D21" s="386"/>
      <c r="E21" s="386"/>
      <c r="F21" s="256"/>
      <c r="G21" s="99"/>
      <c r="H21" s="99"/>
      <c r="I21" s="146"/>
      <c r="J21" s="426"/>
    </row>
    <row r="22" spans="1:10" ht="22.5" customHeight="1">
      <c r="A22" s="147" t="s">
        <v>112</v>
      </c>
      <c r="B22" s="150" t="s">
        <v>113</v>
      </c>
      <c r="C22" s="156" t="s">
        <v>114</v>
      </c>
      <c r="D22" s="386"/>
      <c r="E22" s="386"/>
      <c r="F22" s="256"/>
      <c r="G22" s="99"/>
      <c r="H22" s="99"/>
      <c r="I22" s="146"/>
      <c r="J22" s="426"/>
    </row>
    <row r="23" spans="1:10" ht="24" customHeight="1">
      <c r="A23" s="147" t="s">
        <v>115</v>
      </c>
      <c r="B23" s="150" t="s">
        <v>116</v>
      </c>
      <c r="C23" s="156" t="s">
        <v>117</v>
      </c>
      <c r="D23" s="386"/>
      <c r="E23" s="386"/>
      <c r="F23" s="256"/>
      <c r="G23" s="99"/>
      <c r="H23" s="99"/>
      <c r="I23" s="146"/>
      <c r="J23" s="426"/>
    </row>
    <row r="24" spans="1:10" ht="18" customHeight="1">
      <c r="A24" s="147" t="s">
        <v>118</v>
      </c>
      <c r="B24" s="150" t="s">
        <v>119</v>
      </c>
      <c r="C24" s="156" t="s">
        <v>120</v>
      </c>
      <c r="D24" s="386"/>
      <c r="E24" s="386"/>
      <c r="F24" s="256"/>
      <c r="G24" s="99"/>
      <c r="H24" s="99"/>
      <c r="I24" s="146"/>
      <c r="J24" s="426"/>
    </row>
    <row r="25" spans="1:10" ht="25.5" customHeight="1">
      <c r="A25" s="148" t="s">
        <v>121</v>
      </c>
      <c r="B25" s="151" t="s">
        <v>122</v>
      </c>
      <c r="C25" s="157" t="s">
        <v>123</v>
      </c>
      <c r="D25" s="387">
        <v>0</v>
      </c>
      <c r="E25" s="387"/>
      <c r="F25" s="431"/>
      <c r="G25" s="100"/>
      <c r="H25" s="100"/>
      <c r="I25" s="146"/>
      <c r="J25" s="426"/>
    </row>
    <row r="26" spans="1:10" ht="18" customHeight="1">
      <c r="A26" s="147">
        <v>20</v>
      </c>
      <c r="B26" s="150" t="s">
        <v>124</v>
      </c>
      <c r="C26" s="156" t="s">
        <v>125</v>
      </c>
      <c r="D26" s="386"/>
      <c r="E26" s="386"/>
      <c r="F26" s="256"/>
      <c r="G26" s="99"/>
      <c r="H26" s="99"/>
      <c r="I26" s="146"/>
      <c r="J26" s="426"/>
    </row>
    <row r="27" spans="1:10" ht="18" customHeight="1">
      <c r="A27" s="147">
        <v>21</v>
      </c>
      <c r="B27" s="151" t="s">
        <v>126</v>
      </c>
      <c r="C27" s="156" t="s">
        <v>127</v>
      </c>
      <c r="D27" s="386"/>
      <c r="E27" s="386"/>
      <c r="F27" s="256"/>
      <c r="G27" s="99"/>
      <c r="H27" s="99"/>
      <c r="I27" s="146"/>
      <c r="J27" s="426"/>
    </row>
    <row r="28" spans="1:10" ht="18" customHeight="1">
      <c r="A28" s="147">
        <v>22</v>
      </c>
      <c r="B28" s="150" t="s">
        <v>128</v>
      </c>
      <c r="C28" s="156" t="s">
        <v>129</v>
      </c>
      <c r="D28" s="386"/>
      <c r="E28" s="386"/>
      <c r="F28" s="256"/>
      <c r="G28" s="99"/>
      <c r="H28" s="99"/>
      <c r="I28" s="146"/>
      <c r="J28" s="426"/>
    </row>
    <row r="29" spans="1:10" ht="18" customHeight="1">
      <c r="A29" s="147">
        <v>23</v>
      </c>
      <c r="B29" s="150" t="s">
        <v>130</v>
      </c>
      <c r="C29" s="156" t="s">
        <v>131</v>
      </c>
      <c r="D29" s="386"/>
      <c r="E29" s="386"/>
      <c r="F29" s="256"/>
      <c r="G29" s="99"/>
      <c r="H29" s="99"/>
      <c r="I29" s="146"/>
      <c r="J29" s="426"/>
    </row>
    <row r="30" spans="1:10" ht="18" customHeight="1">
      <c r="A30" s="147">
        <v>25</v>
      </c>
      <c r="B30" s="150" t="s">
        <v>133</v>
      </c>
      <c r="C30" s="156" t="s">
        <v>336</v>
      </c>
      <c r="D30" s="386"/>
      <c r="E30" s="386"/>
      <c r="F30" s="256"/>
      <c r="G30" s="99"/>
      <c r="H30" s="99"/>
      <c r="I30" s="146"/>
      <c r="J30" s="426"/>
    </row>
    <row r="31" spans="1:10" ht="18" customHeight="1">
      <c r="A31" s="148">
        <v>26</v>
      </c>
      <c r="B31" s="151" t="s">
        <v>134</v>
      </c>
      <c r="C31" s="157" t="s">
        <v>135</v>
      </c>
      <c r="D31" s="386">
        <v>0</v>
      </c>
      <c r="E31" s="386"/>
      <c r="F31" s="256"/>
      <c r="G31" s="99"/>
      <c r="H31" s="99"/>
      <c r="I31" s="146"/>
      <c r="J31" s="426"/>
    </row>
    <row r="32" spans="1:10" ht="18" customHeight="1">
      <c r="A32" s="147">
        <v>27</v>
      </c>
      <c r="B32" s="150" t="s">
        <v>132</v>
      </c>
      <c r="C32" s="156" t="s">
        <v>140</v>
      </c>
      <c r="D32" s="386"/>
      <c r="E32" s="386"/>
      <c r="F32" s="256"/>
      <c r="G32" s="99"/>
      <c r="H32" s="99"/>
      <c r="I32" s="146"/>
      <c r="J32" s="426"/>
    </row>
    <row r="33" spans="1:10" ht="18" customHeight="1">
      <c r="A33" s="147">
        <v>28</v>
      </c>
      <c r="B33" s="150" t="s">
        <v>136</v>
      </c>
      <c r="C33" s="156" t="s">
        <v>140</v>
      </c>
      <c r="D33" s="386"/>
      <c r="E33" s="386"/>
      <c r="F33" s="256"/>
      <c r="G33" s="99"/>
      <c r="H33" s="99"/>
      <c r="I33" s="146"/>
      <c r="J33" s="426"/>
    </row>
    <row r="34" spans="1:10" ht="18" customHeight="1">
      <c r="A34" s="147">
        <v>29</v>
      </c>
      <c r="B34" s="150" t="s">
        <v>137</v>
      </c>
      <c r="C34" s="156" t="s">
        <v>140</v>
      </c>
      <c r="D34" s="386"/>
      <c r="E34" s="386"/>
      <c r="F34" s="256"/>
      <c r="G34" s="99"/>
      <c r="H34" s="99"/>
      <c r="I34" s="146"/>
      <c r="J34" s="426"/>
    </row>
    <row r="35" spans="1:10" ht="18" customHeight="1">
      <c r="A35" s="147">
        <v>30</v>
      </c>
      <c r="B35" s="150" t="s">
        <v>138</v>
      </c>
      <c r="C35" s="156" t="s">
        <v>140</v>
      </c>
      <c r="D35" s="386"/>
      <c r="E35" s="386"/>
      <c r="F35" s="256"/>
      <c r="G35" s="99"/>
      <c r="H35" s="99"/>
      <c r="I35" s="146"/>
      <c r="J35" s="426"/>
    </row>
    <row r="36" spans="1:10" ht="18" customHeight="1">
      <c r="A36" s="148">
        <v>31</v>
      </c>
      <c r="B36" s="151" t="s">
        <v>139</v>
      </c>
      <c r="C36" s="157" t="s">
        <v>140</v>
      </c>
      <c r="D36" s="387">
        <v>0</v>
      </c>
      <c r="E36" s="387"/>
      <c r="F36" s="431"/>
      <c r="G36" s="100"/>
      <c r="H36" s="100"/>
      <c r="I36" s="146"/>
      <c r="J36" s="426"/>
    </row>
    <row r="37" spans="1:10" ht="18" customHeight="1">
      <c r="A37" s="148">
        <v>32</v>
      </c>
      <c r="B37" s="151" t="s">
        <v>141</v>
      </c>
      <c r="C37" s="157" t="s">
        <v>142</v>
      </c>
      <c r="D37" s="387">
        <v>0</v>
      </c>
      <c r="E37" s="387"/>
      <c r="F37" s="431"/>
      <c r="G37" s="100"/>
      <c r="H37" s="100"/>
      <c r="I37" s="146"/>
      <c r="J37" s="426"/>
    </row>
    <row r="38" spans="1:10" ht="18" customHeight="1">
      <c r="A38" s="147">
        <v>33</v>
      </c>
      <c r="B38" s="153" t="s">
        <v>143</v>
      </c>
      <c r="C38" s="156" t="s">
        <v>144</v>
      </c>
      <c r="D38" s="386"/>
      <c r="E38" s="386"/>
      <c r="F38" s="256"/>
      <c r="G38" s="99"/>
      <c r="H38" s="99"/>
      <c r="I38" s="146"/>
      <c r="J38" s="426"/>
    </row>
    <row r="39" spans="1:10" ht="18" customHeight="1">
      <c r="A39" s="147">
        <v>34</v>
      </c>
      <c r="B39" s="153" t="s">
        <v>145</v>
      </c>
      <c r="C39" s="156" t="s">
        <v>146</v>
      </c>
      <c r="D39" s="386"/>
      <c r="E39" s="386"/>
      <c r="F39" s="256"/>
      <c r="G39" s="99"/>
      <c r="H39" s="99"/>
      <c r="I39" s="146"/>
      <c r="J39" s="426"/>
    </row>
    <row r="40" spans="1:10" ht="18" customHeight="1">
      <c r="A40" s="147">
        <v>35</v>
      </c>
      <c r="B40" s="153" t="s">
        <v>147</v>
      </c>
      <c r="C40" s="156" t="s">
        <v>148</v>
      </c>
      <c r="D40" s="386"/>
      <c r="E40" s="386"/>
      <c r="F40" s="256"/>
      <c r="G40" s="99"/>
      <c r="H40" s="99"/>
      <c r="I40" s="146"/>
      <c r="J40" s="426"/>
    </row>
    <row r="41" spans="1:10" ht="18" customHeight="1">
      <c r="A41" s="147">
        <v>36</v>
      </c>
      <c r="B41" s="153" t="s">
        <v>149</v>
      </c>
      <c r="C41" s="156" t="s">
        <v>150</v>
      </c>
      <c r="D41" s="386"/>
      <c r="E41" s="386"/>
      <c r="F41" s="256"/>
      <c r="G41" s="99"/>
      <c r="H41" s="99"/>
      <c r="I41" s="146"/>
      <c r="J41" s="426"/>
    </row>
    <row r="42" spans="1:10" ht="18" customHeight="1">
      <c r="A42" s="147">
        <v>37</v>
      </c>
      <c r="B42" s="153" t="s">
        <v>151</v>
      </c>
      <c r="C42" s="156" t="s">
        <v>152</v>
      </c>
      <c r="D42" s="386"/>
      <c r="E42" s="386"/>
      <c r="F42" s="256"/>
      <c r="G42" s="99"/>
      <c r="H42" s="99"/>
      <c r="I42" s="146"/>
      <c r="J42" s="426"/>
    </row>
    <row r="43" spans="1:10" ht="18" customHeight="1">
      <c r="A43" s="147">
        <v>38</v>
      </c>
      <c r="B43" s="153" t="s">
        <v>153</v>
      </c>
      <c r="C43" s="156" t="s">
        <v>154</v>
      </c>
      <c r="D43" s="386"/>
      <c r="E43" s="386"/>
      <c r="F43" s="256"/>
      <c r="G43" s="99"/>
      <c r="H43" s="99"/>
      <c r="I43" s="146"/>
      <c r="J43" s="426"/>
    </row>
    <row r="44" spans="1:10" ht="18" customHeight="1">
      <c r="A44" s="147">
        <v>39</v>
      </c>
      <c r="B44" s="153" t="s">
        <v>155</v>
      </c>
      <c r="C44" s="156" t="s">
        <v>156</v>
      </c>
      <c r="D44" s="386"/>
      <c r="E44" s="386"/>
      <c r="F44" s="256"/>
      <c r="G44" s="99"/>
      <c r="H44" s="99"/>
      <c r="I44" s="146"/>
      <c r="J44" s="426"/>
    </row>
    <row r="45" spans="1:10" ht="18" customHeight="1">
      <c r="A45" s="147">
        <v>40</v>
      </c>
      <c r="B45" s="153" t="s">
        <v>157</v>
      </c>
      <c r="C45" s="156" t="s">
        <v>158</v>
      </c>
      <c r="D45" s="386"/>
      <c r="E45" s="386"/>
      <c r="F45" s="256">
        <v>1</v>
      </c>
      <c r="G45" s="99">
        <f>F45</f>
        <v>1</v>
      </c>
      <c r="H45" s="99"/>
      <c r="I45" s="146"/>
      <c r="J45" s="426"/>
    </row>
    <row r="46" spans="1:10" ht="18" customHeight="1">
      <c r="A46" s="147">
        <v>41</v>
      </c>
      <c r="B46" s="153" t="s">
        <v>159</v>
      </c>
      <c r="C46" s="156" t="s">
        <v>160</v>
      </c>
      <c r="D46" s="386"/>
      <c r="E46" s="386"/>
      <c r="F46" s="256"/>
      <c r="G46" s="99">
        <f aca="true" t="shared" si="0" ref="G46:G70">F46</f>
        <v>0</v>
      </c>
      <c r="H46" s="99"/>
      <c r="I46" s="146"/>
      <c r="J46" s="426"/>
    </row>
    <row r="47" spans="1:10" ht="18" customHeight="1">
      <c r="A47" s="147">
        <v>42</v>
      </c>
      <c r="B47" s="153" t="s">
        <v>161</v>
      </c>
      <c r="C47" s="156" t="s">
        <v>396</v>
      </c>
      <c r="D47" s="386"/>
      <c r="E47" s="386"/>
      <c r="F47" s="256">
        <v>11925</v>
      </c>
      <c r="G47" s="99">
        <f t="shared" si="0"/>
        <v>11925</v>
      </c>
      <c r="H47" s="99"/>
      <c r="I47" s="146"/>
      <c r="J47" s="426"/>
    </row>
    <row r="48" spans="1:10" ht="18" customHeight="1">
      <c r="A48" s="148">
        <v>43</v>
      </c>
      <c r="B48" s="154" t="s">
        <v>163</v>
      </c>
      <c r="C48" s="157" t="s">
        <v>164</v>
      </c>
      <c r="D48" s="387">
        <v>0</v>
      </c>
      <c r="E48" s="387"/>
      <c r="F48" s="431">
        <f>F45+F47</f>
        <v>11926</v>
      </c>
      <c r="G48" s="99">
        <f t="shared" si="0"/>
        <v>11926</v>
      </c>
      <c r="H48" s="100"/>
      <c r="I48" s="146"/>
      <c r="J48" s="426"/>
    </row>
    <row r="49" spans="1:10" ht="18" customHeight="1">
      <c r="A49" s="147">
        <v>44</v>
      </c>
      <c r="B49" s="153" t="s">
        <v>165</v>
      </c>
      <c r="C49" s="156" t="s">
        <v>166</v>
      </c>
      <c r="D49" s="386"/>
      <c r="E49" s="386"/>
      <c r="F49" s="256"/>
      <c r="G49" s="99">
        <f t="shared" si="0"/>
        <v>0</v>
      </c>
      <c r="H49" s="99"/>
      <c r="I49" s="146"/>
      <c r="J49" s="426"/>
    </row>
    <row r="50" spans="1:10" ht="18" customHeight="1">
      <c r="A50" s="147">
        <v>45</v>
      </c>
      <c r="B50" s="153" t="s">
        <v>167</v>
      </c>
      <c r="C50" s="156" t="s">
        <v>168</v>
      </c>
      <c r="D50" s="386"/>
      <c r="E50" s="386"/>
      <c r="F50" s="256"/>
      <c r="G50" s="99">
        <f t="shared" si="0"/>
        <v>0</v>
      </c>
      <c r="H50" s="99"/>
      <c r="I50" s="146"/>
      <c r="J50" s="426"/>
    </row>
    <row r="51" spans="1:10" ht="18" customHeight="1">
      <c r="A51" s="147">
        <v>46</v>
      </c>
      <c r="B51" s="153" t="s">
        <v>169</v>
      </c>
      <c r="C51" s="156" t="s">
        <v>170</v>
      </c>
      <c r="D51" s="386"/>
      <c r="E51" s="386"/>
      <c r="F51" s="256"/>
      <c r="G51" s="99">
        <f t="shared" si="0"/>
        <v>0</v>
      </c>
      <c r="H51" s="99"/>
      <c r="I51" s="146"/>
      <c r="J51" s="426"/>
    </row>
    <row r="52" spans="1:10" ht="18" customHeight="1">
      <c r="A52" s="147">
        <v>47</v>
      </c>
      <c r="B52" s="153" t="s">
        <v>171</v>
      </c>
      <c r="C52" s="156" t="s">
        <v>172</v>
      </c>
      <c r="D52" s="386"/>
      <c r="E52" s="386"/>
      <c r="F52" s="256"/>
      <c r="G52" s="99">
        <f t="shared" si="0"/>
        <v>0</v>
      </c>
      <c r="H52" s="99"/>
      <c r="I52" s="146"/>
      <c r="J52" s="426"/>
    </row>
    <row r="53" spans="1:10" ht="18" customHeight="1">
      <c r="A53" s="147">
        <v>48</v>
      </c>
      <c r="B53" s="153" t="s">
        <v>173</v>
      </c>
      <c r="C53" s="156" t="s">
        <v>174</v>
      </c>
      <c r="D53" s="386"/>
      <c r="E53" s="386"/>
      <c r="F53" s="256"/>
      <c r="G53" s="99">
        <f t="shared" si="0"/>
        <v>0</v>
      </c>
      <c r="H53" s="99"/>
      <c r="I53" s="146"/>
      <c r="J53" s="426"/>
    </row>
    <row r="54" spans="1:10" ht="18" customHeight="1">
      <c r="A54" s="148">
        <v>49</v>
      </c>
      <c r="B54" s="151" t="s">
        <v>175</v>
      </c>
      <c r="C54" s="157" t="s">
        <v>176</v>
      </c>
      <c r="D54" s="387">
        <v>0</v>
      </c>
      <c r="E54" s="387"/>
      <c r="F54" s="431"/>
      <c r="G54" s="99">
        <f t="shared" si="0"/>
        <v>0</v>
      </c>
      <c r="H54" s="100"/>
      <c r="I54" s="146"/>
      <c r="J54" s="426"/>
    </row>
    <row r="55" spans="1:10" ht="24" customHeight="1">
      <c r="A55" s="147">
        <v>50</v>
      </c>
      <c r="B55" s="153" t="s">
        <v>177</v>
      </c>
      <c r="C55" s="156" t="s">
        <v>178</v>
      </c>
      <c r="D55" s="386"/>
      <c r="E55" s="386"/>
      <c r="F55" s="256"/>
      <c r="G55" s="99">
        <f t="shared" si="0"/>
        <v>0</v>
      </c>
      <c r="H55" s="99"/>
      <c r="I55" s="146"/>
      <c r="J55" s="426"/>
    </row>
    <row r="56" spans="1:10" ht="24.75" customHeight="1">
      <c r="A56" s="147">
        <v>51</v>
      </c>
      <c r="B56" s="150" t="s">
        <v>179</v>
      </c>
      <c r="C56" s="156" t="s">
        <v>180</v>
      </c>
      <c r="D56" s="386"/>
      <c r="E56" s="386"/>
      <c r="F56" s="256"/>
      <c r="G56" s="99">
        <f t="shared" si="0"/>
        <v>0</v>
      </c>
      <c r="H56" s="99"/>
      <c r="I56" s="146"/>
      <c r="J56" s="426"/>
    </row>
    <row r="57" spans="1:10" ht="18" customHeight="1">
      <c r="A57" s="147">
        <v>52</v>
      </c>
      <c r="B57" s="153" t="s">
        <v>181</v>
      </c>
      <c r="C57" s="156" t="s">
        <v>342</v>
      </c>
      <c r="D57" s="386"/>
      <c r="E57" s="386"/>
      <c r="F57" s="256"/>
      <c r="G57" s="99">
        <f t="shared" si="0"/>
        <v>0</v>
      </c>
      <c r="H57" s="99"/>
      <c r="I57" s="146"/>
      <c r="J57" s="426"/>
    </row>
    <row r="58" spans="1:10" ht="18" customHeight="1">
      <c r="A58" s="148">
        <v>53</v>
      </c>
      <c r="B58" s="151" t="s">
        <v>182</v>
      </c>
      <c r="C58" s="157" t="s">
        <v>183</v>
      </c>
      <c r="D58" s="387">
        <f>D57</f>
        <v>0</v>
      </c>
      <c r="E58" s="387"/>
      <c r="F58" s="431"/>
      <c r="G58" s="99">
        <f t="shared" si="0"/>
        <v>0</v>
      </c>
      <c r="H58" s="100"/>
      <c r="I58" s="146"/>
      <c r="J58" s="426"/>
    </row>
    <row r="59" spans="1:10" ht="29.25" customHeight="1">
      <c r="A59" s="147">
        <v>54</v>
      </c>
      <c r="B59" s="153" t="s">
        <v>184</v>
      </c>
      <c r="C59" s="156" t="s">
        <v>185</v>
      </c>
      <c r="D59" s="386"/>
      <c r="E59" s="386"/>
      <c r="F59" s="256"/>
      <c r="G59" s="99">
        <f t="shared" si="0"/>
        <v>0</v>
      </c>
      <c r="H59" s="99"/>
      <c r="I59" s="146"/>
      <c r="J59" s="426"/>
    </row>
    <row r="60" spans="1:10" ht="24" customHeight="1">
      <c r="A60" s="147">
        <v>55</v>
      </c>
      <c r="B60" s="150" t="s">
        <v>186</v>
      </c>
      <c r="C60" s="156" t="s">
        <v>187</v>
      </c>
      <c r="D60" s="386"/>
      <c r="E60" s="386"/>
      <c r="F60" s="256"/>
      <c r="G60" s="99">
        <f t="shared" si="0"/>
        <v>0</v>
      </c>
      <c r="H60" s="99"/>
      <c r="I60" s="146"/>
      <c r="J60" s="426"/>
    </row>
    <row r="61" spans="1:10" ht="18" customHeight="1">
      <c r="A61" s="147">
        <v>56</v>
      </c>
      <c r="B61" s="153" t="s">
        <v>188</v>
      </c>
      <c r="C61" s="156" t="s">
        <v>189</v>
      </c>
      <c r="D61" s="386"/>
      <c r="E61" s="386"/>
      <c r="F61" s="256"/>
      <c r="G61" s="99">
        <f t="shared" si="0"/>
        <v>0</v>
      </c>
      <c r="H61" s="99"/>
      <c r="I61" s="146"/>
      <c r="J61" s="426"/>
    </row>
    <row r="62" spans="1:10" ht="18" customHeight="1">
      <c r="A62" s="148">
        <v>57</v>
      </c>
      <c r="B62" s="151" t="s">
        <v>190</v>
      </c>
      <c r="C62" s="157" t="s">
        <v>191</v>
      </c>
      <c r="D62" s="387">
        <v>0</v>
      </c>
      <c r="E62" s="387"/>
      <c r="F62" s="431"/>
      <c r="G62" s="99">
        <f t="shared" si="0"/>
        <v>0</v>
      </c>
      <c r="H62" s="100"/>
      <c r="I62" s="146"/>
      <c r="J62" s="426"/>
    </row>
    <row r="63" spans="1:10" ht="18" customHeight="1">
      <c r="A63" s="148">
        <v>58</v>
      </c>
      <c r="B63" s="154" t="s">
        <v>192</v>
      </c>
      <c r="C63" s="157" t="s">
        <v>193</v>
      </c>
      <c r="D63" s="387">
        <f>D19+D25+D37+D48+D54+D58+D62</f>
        <v>0</v>
      </c>
      <c r="E63" s="387"/>
      <c r="F63" s="431">
        <f>F48</f>
        <v>11926</v>
      </c>
      <c r="G63" s="99">
        <f t="shared" si="0"/>
        <v>11926</v>
      </c>
      <c r="H63" s="100"/>
      <c r="I63" s="146"/>
      <c r="J63" s="426"/>
    </row>
    <row r="64" spans="1:10" ht="18" customHeight="1">
      <c r="A64" s="147">
        <v>59</v>
      </c>
      <c r="B64" s="153" t="s">
        <v>194</v>
      </c>
      <c r="C64" s="156" t="s">
        <v>195</v>
      </c>
      <c r="D64" s="386"/>
      <c r="E64" s="386"/>
      <c r="F64" s="256"/>
      <c r="G64" s="99">
        <f t="shared" si="0"/>
        <v>0</v>
      </c>
      <c r="H64" s="99"/>
      <c r="I64" s="146"/>
      <c r="J64" s="426"/>
    </row>
    <row r="65" spans="1:10" ht="18" customHeight="1">
      <c r="A65" s="147">
        <v>60</v>
      </c>
      <c r="B65" s="153" t="s">
        <v>196</v>
      </c>
      <c r="C65" s="156" t="s">
        <v>197</v>
      </c>
      <c r="D65" s="386">
        <v>283842</v>
      </c>
      <c r="E65" s="386">
        <v>283842</v>
      </c>
      <c r="F65" s="256">
        <v>283842</v>
      </c>
      <c r="G65" s="99">
        <f t="shared" si="0"/>
        <v>283842</v>
      </c>
      <c r="H65" s="99"/>
      <c r="I65" s="146"/>
      <c r="J65" s="426">
        <f>F65/D65*100</f>
        <v>100</v>
      </c>
    </row>
    <row r="66" spans="1:10" ht="18" customHeight="1">
      <c r="A66" s="147">
        <v>61</v>
      </c>
      <c r="B66" s="153" t="s">
        <v>319</v>
      </c>
      <c r="C66" s="156" t="s">
        <v>320</v>
      </c>
      <c r="D66" s="386"/>
      <c r="E66" s="386"/>
      <c r="F66" s="256"/>
      <c r="G66" s="99">
        <f t="shared" si="0"/>
        <v>0</v>
      </c>
      <c r="H66" s="99"/>
      <c r="I66" s="146"/>
      <c r="J66" s="426"/>
    </row>
    <row r="67" spans="1:10" ht="18" customHeight="1">
      <c r="A67" s="147">
        <v>62</v>
      </c>
      <c r="B67" s="153" t="s">
        <v>198</v>
      </c>
      <c r="C67" s="156" t="s">
        <v>199</v>
      </c>
      <c r="D67" s="386">
        <v>20953998</v>
      </c>
      <c r="E67" s="386">
        <v>20953998</v>
      </c>
      <c r="F67" s="256">
        <v>10596648</v>
      </c>
      <c r="G67" s="99">
        <f t="shared" si="0"/>
        <v>10596648</v>
      </c>
      <c r="H67" s="99"/>
      <c r="I67" s="146"/>
      <c r="J67" s="426">
        <f>F67/D67*100</f>
        <v>50.5710079766162</v>
      </c>
    </row>
    <row r="68" spans="1:10" ht="18" customHeight="1">
      <c r="A68" s="147">
        <v>63</v>
      </c>
      <c r="B68" s="154" t="s">
        <v>200</v>
      </c>
      <c r="C68" s="157" t="s">
        <v>201</v>
      </c>
      <c r="D68" s="387">
        <f>SUM(D64:D67)</f>
        <v>21237840</v>
      </c>
      <c r="E68" s="387">
        <f>SUM(E64:E67)</f>
        <v>21237840</v>
      </c>
      <c r="F68" s="431">
        <f>F65+F67</f>
        <v>10880490</v>
      </c>
      <c r="G68" s="99">
        <f t="shared" si="0"/>
        <v>10880490</v>
      </c>
      <c r="H68" s="99"/>
      <c r="I68" s="146"/>
      <c r="J68" s="426">
        <f>F68/D68*100</f>
        <v>51.23162242487936</v>
      </c>
    </row>
    <row r="69" spans="1:10" ht="18" customHeight="1">
      <c r="A69" s="147">
        <v>64</v>
      </c>
      <c r="B69" s="154" t="s">
        <v>202</v>
      </c>
      <c r="C69" s="157" t="s">
        <v>203</v>
      </c>
      <c r="D69" s="101">
        <f>D63+D68</f>
        <v>21237840</v>
      </c>
      <c r="E69" s="101">
        <f>E63+E68</f>
        <v>21237840</v>
      </c>
      <c r="F69" s="432">
        <f>F68</f>
        <v>10880490</v>
      </c>
      <c r="G69" s="99">
        <f t="shared" si="0"/>
        <v>10880490</v>
      </c>
      <c r="H69" s="101">
        <f>H63+H68</f>
        <v>0</v>
      </c>
      <c r="I69" s="101">
        <f>I63+I68</f>
        <v>0</v>
      </c>
      <c r="J69" s="426">
        <f>F69/D69*100</f>
        <v>51.23162242487936</v>
      </c>
    </row>
    <row r="70" spans="1:10" ht="16.5" thickBot="1">
      <c r="A70" s="147">
        <v>65</v>
      </c>
      <c r="B70" s="155" t="s">
        <v>39</v>
      </c>
      <c r="C70" s="159"/>
      <c r="D70" s="238">
        <f>SUM(D69:D69)</f>
        <v>21237840</v>
      </c>
      <c r="E70" s="238">
        <f>SUM(E69:E69)</f>
        <v>21237840</v>
      </c>
      <c r="F70" s="433">
        <f>F69</f>
        <v>10880490</v>
      </c>
      <c r="G70" s="99">
        <f t="shared" si="0"/>
        <v>10880490</v>
      </c>
      <c r="H70" s="238">
        <f>SUM(H69:H69)</f>
        <v>0</v>
      </c>
      <c r="I70" s="238">
        <f>SUM(I69:I69)</f>
        <v>0</v>
      </c>
      <c r="J70" s="426">
        <f>F70/D70*100</f>
        <v>51.23162242487936</v>
      </c>
    </row>
  </sheetData>
  <sheetProtection/>
  <mergeCells count="4">
    <mergeCell ref="A1:I1"/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headerFooter>
    <oddHeader>&amp;R8.számú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 Kovács</dc:creator>
  <cp:keywords/>
  <dc:description/>
  <cp:lastModifiedBy>Pénzügy</cp:lastModifiedBy>
  <cp:lastPrinted>2023-09-19T19:27:01Z</cp:lastPrinted>
  <dcterms:created xsi:type="dcterms:W3CDTF">2014-02-17T20:57:49Z</dcterms:created>
  <dcterms:modified xsi:type="dcterms:W3CDTF">2023-09-20T04:33:16Z</dcterms:modified>
  <cp:category/>
  <cp:version/>
  <cp:contentType/>
  <cp:contentStatus/>
  <cp:revision>128</cp:revision>
</cp:coreProperties>
</file>